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/>
  <mc:AlternateContent xmlns:mc="http://schemas.openxmlformats.org/markup-compatibility/2006">
    <mc:Choice Requires="x15">
      <x15ac:absPath xmlns:x15ac="http://schemas.microsoft.com/office/spreadsheetml/2010/11/ac" url="C:\Users\Kyle\Desktop\"/>
    </mc:Choice>
  </mc:AlternateContent>
  <bookViews>
    <workbookView xWindow="0" yWindow="0" windowWidth="20490" windowHeight="7530"/>
  </bookViews>
  <sheets>
    <sheet name="DATA" sheetId="1" r:id="rId1"/>
    <sheet name="ACTIVE PIPELINE" sheetId="2" r:id="rId2"/>
    <sheet name="REPORT" sheetId="4" r:id="rId3"/>
    <sheet name="H" sheetId="5" state="hidden" r:id="rId4"/>
  </sheets>
  <definedNames>
    <definedName name="CX">OFFSET(H!$A$18,0,0,N_ST,1)</definedName>
    <definedName name="CY">OFFSET(H!$B$18,0,0,N_ST,1)</definedName>
    <definedName name="L_ST">T_ST[STAGE NAME]</definedName>
    <definedName name="M_ST">INDEX(T_ST[STAGE NAME],N_ST)</definedName>
    <definedName name="N_RH">ROW(T_PROJ[[#Headers],[PROJECT ID]])</definedName>
    <definedName name="N_ST">H!$A$3</definedName>
    <definedName name="_xlnm.Print_Area" localSheetId="1">'ACTIVE PIPELINE'!$B$2:$N$37</definedName>
    <definedName name="_xlnm.Print_Area" localSheetId="2">REPORT!$A$1:$V$18</definedName>
    <definedName name="TD">H!$A$29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5" l="1"/>
  <c r="A29" i="5"/>
  <c r="A23" i="5" l="1"/>
  <c r="A22" i="5"/>
  <c r="A21" i="5"/>
  <c r="A20" i="5"/>
  <c r="A19" i="5"/>
  <c r="A18" i="5"/>
  <c r="P5" i="5"/>
  <c r="N5" i="5"/>
  <c r="L5" i="5"/>
  <c r="J5" i="5"/>
  <c r="H5" i="5"/>
  <c r="F5" i="5"/>
  <c r="A3" i="5"/>
  <c r="L28" i="1" s="1"/>
  <c r="J4" i="4"/>
  <c r="I4" i="4"/>
  <c r="H4" i="4"/>
  <c r="G4" i="4"/>
  <c r="F4" i="4"/>
  <c r="E4" i="4"/>
  <c r="B5" i="4"/>
  <c r="M11" i="2"/>
  <c r="K11" i="2"/>
  <c r="I11" i="2"/>
  <c r="G11" i="2"/>
  <c r="E11" i="2"/>
  <c r="C11" i="2"/>
  <c r="L18" i="1"/>
  <c r="O18" i="1" s="1"/>
  <c r="N18" i="1" s="1"/>
  <c r="L16" i="1"/>
  <c r="M16" i="1" s="1"/>
  <c r="L14" i="1"/>
  <c r="I12" i="1"/>
  <c r="H12" i="1"/>
  <c r="G12" i="1"/>
  <c r="F12" i="1"/>
  <c r="E12" i="1"/>
  <c r="D12" i="1"/>
  <c r="L15" i="1" l="1"/>
  <c r="M15" i="1" s="1"/>
  <c r="L22" i="1"/>
  <c r="O22" i="1" s="1"/>
  <c r="L23" i="1"/>
  <c r="M23" i="1" s="1"/>
  <c r="L19" i="1"/>
  <c r="O19" i="1" s="1"/>
  <c r="N19" i="1" s="1"/>
  <c r="L20" i="1"/>
  <c r="M20" i="1" s="1"/>
  <c r="L24" i="1"/>
  <c r="O24" i="1" s="1"/>
  <c r="N24" i="1" s="1"/>
  <c r="L17" i="1"/>
  <c r="O17" i="1" s="1"/>
  <c r="N17" i="1" s="1"/>
  <c r="M28" i="1"/>
  <c r="O28" i="1"/>
  <c r="N28" i="1" s="1"/>
  <c r="L25" i="1"/>
  <c r="M25" i="1" s="1"/>
  <c r="L21" i="1"/>
  <c r="O21" i="1" s="1"/>
  <c r="O14" i="1"/>
  <c r="L27" i="1"/>
  <c r="L26" i="1"/>
  <c r="O16" i="1"/>
  <c r="N16" i="1" s="1"/>
  <c r="O25" i="1"/>
  <c r="N25" i="1" s="1"/>
  <c r="M24" i="1"/>
  <c r="M14" i="1"/>
  <c r="M18" i="1"/>
  <c r="M22" i="1"/>
  <c r="O23" i="1"/>
  <c r="N23" i="1" s="1"/>
  <c r="B6" i="4"/>
  <c r="M17" i="1" l="1"/>
  <c r="O15" i="1"/>
  <c r="N15" i="1" s="1"/>
  <c r="M19" i="1"/>
  <c r="N22" i="1"/>
  <c r="O20" i="1"/>
  <c r="N20" i="1" s="1"/>
  <c r="M21" i="1"/>
  <c r="N14" i="1"/>
  <c r="N21" i="1"/>
  <c r="M26" i="1"/>
  <c r="O26" i="1"/>
  <c r="M27" i="1"/>
  <c r="O27" i="1"/>
  <c r="B4" i="5"/>
  <c r="B7" i="4"/>
  <c r="B12" i="5" l="1"/>
  <c r="N27" i="1"/>
  <c r="N26" i="1"/>
  <c r="F8" i="5" a="1"/>
  <c r="F8" i="5" s="1"/>
  <c r="C15" i="2" s="1"/>
  <c r="F14" i="5" a="1"/>
  <c r="F14" i="5" s="1"/>
  <c r="C21" i="2" s="1"/>
  <c r="H7" i="5" a="1"/>
  <c r="H7" i="5" s="1"/>
  <c r="E14" i="2" s="1"/>
  <c r="H20" i="5" a="1"/>
  <c r="H20" i="5" s="1"/>
  <c r="P16" i="5" a="1"/>
  <c r="P16" i="5" s="1"/>
  <c r="M23" i="2" s="1"/>
  <c r="L16" i="5" a="1"/>
  <c r="L16" i="5" s="1"/>
  <c r="I23" i="2" s="1"/>
  <c r="N19" i="5" a="1"/>
  <c r="N19" i="5" s="1"/>
  <c r="K26" i="2" s="1"/>
  <c r="H6" i="5" a="1"/>
  <c r="H6" i="5" s="1"/>
  <c r="E13" i="2" s="1"/>
  <c r="J7" i="5" a="1"/>
  <c r="J7" i="5" s="1"/>
  <c r="G14" i="2" s="1"/>
  <c r="N25" i="5" a="1"/>
  <c r="N25" i="5" s="1"/>
  <c r="P14" i="5" a="1"/>
  <c r="P14" i="5" s="1"/>
  <c r="M21" i="2" s="1"/>
  <c r="B10" i="5"/>
  <c r="N14" i="5" a="1"/>
  <c r="N14" i="5" s="1"/>
  <c r="K21" i="2" s="1"/>
  <c r="F27" i="5" a="1"/>
  <c r="F27" i="5" s="1"/>
  <c r="C34" i="2" s="1"/>
  <c r="N15" i="5" a="1"/>
  <c r="N15" i="5" s="1"/>
  <c r="F10" i="5" a="1"/>
  <c r="F10" i="5" s="1"/>
  <c r="C17" i="2" s="1"/>
  <c r="L25" i="5" a="1"/>
  <c r="L25" i="5" s="1"/>
  <c r="N24" i="5" a="1"/>
  <c r="N24" i="5" s="1"/>
  <c r="K31" i="2" s="1"/>
  <c r="P11" i="5" a="1"/>
  <c r="P11" i="5" s="1"/>
  <c r="M18" i="2" s="1"/>
  <c r="H21" i="5" a="1"/>
  <c r="H21" i="5" s="1"/>
  <c r="E28" i="2" s="1"/>
  <c r="L20" i="5" a="1"/>
  <c r="L20" i="5" s="1"/>
  <c r="P25" i="5" a="1"/>
  <c r="P25" i="5" s="1"/>
  <c r="B9" i="5"/>
  <c r="F29" i="5" a="1"/>
  <c r="F29" i="5" s="1"/>
  <c r="C36" i="2" s="1"/>
  <c r="H13" i="5" a="1"/>
  <c r="H13" i="5" s="1"/>
  <c r="E20" i="2" s="1"/>
  <c r="F13" i="5" a="1"/>
  <c r="F13" i="5" s="1"/>
  <c r="C20" i="2" s="1"/>
  <c r="H12" i="5" a="1"/>
  <c r="H12" i="5" s="1"/>
  <c r="E19" i="2" s="1"/>
  <c r="J19" i="5" a="1"/>
  <c r="J19" i="5" s="1"/>
  <c r="G26" i="2" s="1"/>
  <c r="F22" i="5" a="1"/>
  <c r="F22" i="5" s="1"/>
  <c r="C29" i="2" s="1"/>
  <c r="J20" i="5" a="1"/>
  <c r="J20" i="5" s="1"/>
  <c r="F15" i="5" a="1"/>
  <c r="F15" i="5" s="1"/>
  <c r="C22" i="2" s="1"/>
  <c r="H9" i="5" a="1"/>
  <c r="H9" i="5" s="1"/>
  <c r="E16" i="2" s="1"/>
  <c r="J25" i="5" a="1"/>
  <c r="J25" i="5" s="1"/>
  <c r="F6" i="5" a="1"/>
  <c r="F6" i="5" s="1"/>
  <c r="C13" i="2" s="1"/>
  <c r="F11" i="5" a="1"/>
  <c r="F11" i="5" s="1"/>
  <c r="C18" i="2" s="1"/>
  <c r="L6" i="5" a="1"/>
  <c r="L6" i="5" s="1"/>
  <c r="I13" i="2" s="1"/>
  <c r="F26" i="5" a="1"/>
  <c r="F26" i="5" s="1"/>
  <c r="C33" i="2" s="1"/>
  <c r="F7" i="5" a="1"/>
  <c r="F7" i="5" s="1"/>
  <c r="C14" i="2" s="1"/>
  <c r="J23" i="5" a="1"/>
  <c r="J23" i="5" s="1"/>
  <c r="G30" i="2" s="1"/>
  <c r="H18" i="5" a="1"/>
  <c r="H18" i="5" s="1"/>
  <c r="E25" i="2" s="1"/>
  <c r="N12" i="5" a="1"/>
  <c r="N12" i="5" s="1"/>
  <c r="K19" i="2" s="1"/>
  <c r="N27" i="5" a="1"/>
  <c r="N27" i="5" s="1"/>
  <c r="K34" i="2" s="1"/>
  <c r="L8" i="5" a="1"/>
  <c r="L8" i="5" s="1"/>
  <c r="I15" i="2" s="1"/>
  <c r="F18" i="5" a="1"/>
  <c r="F18" i="5" s="1"/>
  <c r="C25" i="2" s="1"/>
  <c r="J28" i="5" a="1"/>
  <c r="J28" i="5" s="1"/>
  <c r="G35" i="2" s="1"/>
  <c r="N10" i="5" a="1"/>
  <c r="N10" i="5" s="1"/>
  <c r="A26" i="5"/>
  <c r="B23" i="5" s="1"/>
  <c r="J24" i="5" a="1"/>
  <c r="J24" i="5" s="1"/>
  <c r="G31" i="2" s="1"/>
  <c r="F19" i="5" a="1"/>
  <c r="F19" i="5" s="1"/>
  <c r="C26" i="2" s="1"/>
  <c r="N13" i="5" a="1"/>
  <c r="N13" i="5" s="1"/>
  <c r="K20" i="2" s="1"/>
  <c r="P29" i="5" a="1"/>
  <c r="P29" i="5" s="1"/>
  <c r="M36" i="2" s="1"/>
  <c r="J11" i="5" a="1"/>
  <c r="J11" i="5" s="1"/>
  <c r="G18" i="2" s="1"/>
  <c r="P21" i="5" a="1"/>
  <c r="P21" i="5" s="1"/>
  <c r="M28" i="2" s="1"/>
  <c r="J6" i="5" a="1"/>
  <c r="J6" i="5" s="1"/>
  <c r="G13" i="2" s="1"/>
  <c r="H8" i="5" a="1"/>
  <c r="H8" i="5" s="1"/>
  <c r="E15" i="2" s="1"/>
  <c r="N22" i="5" a="1"/>
  <c r="N22" i="5" s="1"/>
  <c r="K29" i="2" s="1"/>
  <c r="F24" i="5" a="1"/>
  <c r="F24" i="5" s="1"/>
  <c r="C31" i="2" s="1"/>
  <c r="P18" i="5" a="1"/>
  <c r="P18" i="5" s="1"/>
  <c r="M25" i="2" s="1"/>
  <c r="J13" i="5" a="1"/>
  <c r="J13" i="5" s="1"/>
  <c r="G20" i="2" s="1"/>
  <c r="J26" i="5" a="1"/>
  <c r="J26" i="5" s="1"/>
  <c r="G33" i="2" s="1"/>
  <c r="L27" i="5" a="1"/>
  <c r="L27" i="5" s="1"/>
  <c r="I34" i="2" s="1"/>
  <c r="N11" i="5" a="1"/>
  <c r="N11" i="5" s="1"/>
  <c r="K18" i="2" s="1"/>
  <c r="J22" i="5" a="1"/>
  <c r="J22" i="5" s="1"/>
  <c r="G29" i="2" s="1"/>
  <c r="N28" i="5" a="1"/>
  <c r="N28" i="5" s="1"/>
  <c r="K35" i="2" s="1"/>
  <c r="H17" i="5" a="1"/>
  <c r="H17" i="5" s="1"/>
  <c r="E24" i="2" s="1"/>
  <c r="P12" i="5" a="1"/>
  <c r="P12" i="5" s="1"/>
  <c r="M19" i="2" s="1"/>
  <c r="N8" i="5" a="1"/>
  <c r="N8" i="5" s="1"/>
  <c r="K15" i="2" s="1"/>
  <c r="J14" i="5" a="1"/>
  <c r="J14" i="5" s="1"/>
  <c r="G21" i="2" s="1"/>
  <c r="J9" i="5" a="1"/>
  <c r="J9" i="5" s="1"/>
  <c r="G16" i="2" s="1"/>
  <c r="H19" i="5" a="1"/>
  <c r="H19" i="5" s="1"/>
  <c r="E26" i="2" s="1"/>
  <c r="L19" i="5" a="1"/>
  <c r="L19" i="5" s="1"/>
  <c r="I26" i="2" s="1"/>
  <c r="B8" i="5"/>
  <c r="L26" i="5" a="1"/>
  <c r="L26" i="5" s="1"/>
  <c r="I33" i="2" s="1"/>
  <c r="J27" i="5" a="1"/>
  <c r="J27" i="5" s="1"/>
  <c r="G34" i="2" s="1"/>
  <c r="P9" i="5" a="1"/>
  <c r="P9" i="5" s="1"/>
  <c r="M16" i="2" s="1"/>
  <c r="P19" i="5" a="1"/>
  <c r="P19" i="5" s="1"/>
  <c r="M26" i="2" s="1"/>
  <c r="H22" i="5" a="1"/>
  <c r="H22" i="5" s="1"/>
  <c r="E29" i="2" s="1"/>
  <c r="N16" i="5" a="1"/>
  <c r="N16" i="5" s="1"/>
  <c r="K23" i="2" s="1"/>
  <c r="L10" i="5" a="1"/>
  <c r="L10" i="5" s="1"/>
  <c r="H24" i="5" a="1"/>
  <c r="H24" i="5" s="1"/>
  <c r="E31" i="2" s="1"/>
  <c r="P28" i="5" a="1"/>
  <c r="P28" i="5" s="1"/>
  <c r="M35" i="2" s="1"/>
  <c r="P13" i="5" a="1"/>
  <c r="P13" i="5" s="1"/>
  <c r="M20" i="2" s="1"/>
  <c r="P24" i="5" a="1"/>
  <c r="P24" i="5" s="1"/>
  <c r="M31" i="2" s="1"/>
  <c r="H25" i="5" a="1"/>
  <c r="H25" i="5" s="1"/>
  <c r="B7" i="5"/>
  <c r="N18" i="5" a="1"/>
  <c r="N18" i="5" s="1"/>
  <c r="K25" i="2" s="1"/>
  <c r="F23" i="5" a="1"/>
  <c r="F23" i="5" s="1"/>
  <c r="C30" i="2" s="1"/>
  <c r="N17" i="5" a="1"/>
  <c r="N17" i="5" s="1"/>
  <c r="K24" i="2" s="1"/>
  <c r="J12" i="5" a="1"/>
  <c r="J12" i="5" s="1"/>
  <c r="G19" i="2" s="1"/>
  <c r="H27" i="5" a="1"/>
  <c r="H27" i="5" s="1"/>
  <c r="E34" i="2" s="1"/>
  <c r="N7" i="5" a="1"/>
  <c r="N7" i="5" s="1"/>
  <c r="K14" i="2" s="1"/>
  <c r="P17" i="5" a="1"/>
  <c r="P17" i="5" s="1"/>
  <c r="M24" i="2" s="1"/>
  <c r="P27" i="5" a="1"/>
  <c r="P27" i="5" s="1"/>
  <c r="M34" i="2" s="1"/>
  <c r="L11" i="5" a="1"/>
  <c r="L11" i="5" s="1"/>
  <c r="I18" i="2" s="1"/>
  <c r="L9" i="5" a="1"/>
  <c r="L9" i="5" s="1"/>
  <c r="I16" i="2" s="1"/>
  <c r="P22" i="5" a="1"/>
  <c r="P22" i="5" s="1"/>
  <c r="M29" i="2" s="1"/>
  <c r="J17" i="5" a="1"/>
  <c r="J17" i="5" s="1"/>
  <c r="G24" i="2" s="1"/>
  <c r="F12" i="5" a="1"/>
  <c r="F12" i="5" s="1"/>
  <c r="C19" i="2" s="1"/>
  <c r="L13" i="5" a="1"/>
  <c r="L13" i="5" s="1"/>
  <c r="I20" i="2" s="1"/>
  <c r="L24" i="5" a="1"/>
  <c r="L24" i="5" s="1"/>
  <c r="I31" i="2" s="1"/>
  <c r="P8" i="5" a="1"/>
  <c r="P8" i="5" s="1"/>
  <c r="M15" i="2" s="1"/>
  <c r="L15" i="5" a="1"/>
  <c r="L15" i="5" s="1"/>
  <c r="L14" i="5" a="1"/>
  <c r="L14" i="5" s="1"/>
  <c r="I21" i="2" s="1"/>
  <c r="L22" i="5" a="1"/>
  <c r="L22" i="5" s="1"/>
  <c r="I29" i="2" s="1"/>
  <c r="N23" i="5" a="1"/>
  <c r="N23" i="5" s="1"/>
  <c r="K30" i="2" s="1"/>
  <c r="F25" i="5" a="1"/>
  <c r="F25" i="5" s="1"/>
  <c r="C32" i="2" s="1"/>
  <c r="L18" i="5" a="1"/>
  <c r="L18" i="5" s="1"/>
  <c r="I25" i="2" s="1"/>
  <c r="L17" i="5" a="1"/>
  <c r="L17" i="5" s="1"/>
  <c r="I24" i="2" s="1"/>
  <c r="J29" i="5" a="1"/>
  <c r="J29" i="5" s="1"/>
  <c r="G36" i="2" s="1"/>
  <c r="N6" i="5" a="1"/>
  <c r="N6" i="5" s="1"/>
  <c r="K13" i="2" s="1"/>
  <c r="H14" i="5" a="1"/>
  <c r="H14" i="5" s="1"/>
  <c r="E21" i="2" s="1"/>
  <c r="H23" i="5" a="1"/>
  <c r="H23" i="5" s="1"/>
  <c r="E30" i="2" s="1"/>
  <c r="H15" i="5" a="1"/>
  <c r="H15" i="5" s="1"/>
  <c r="C6" i="4"/>
  <c r="D6" i="4" s="1"/>
  <c r="H11" i="5" a="1"/>
  <c r="H11" i="5" s="1"/>
  <c r="E18" i="2" s="1"/>
  <c r="P20" i="5" a="1"/>
  <c r="P20" i="5" s="1"/>
  <c r="J15" i="5" a="1"/>
  <c r="J15" i="5" s="1"/>
  <c r="J8" i="5" a="1"/>
  <c r="J8" i="5" s="1"/>
  <c r="G15" i="2" s="1"/>
  <c r="H16" i="5" a="1"/>
  <c r="H16" i="5" s="1"/>
  <c r="E23" i="2" s="1"/>
  <c r="H26" i="5" a="1"/>
  <c r="H26" i="5" s="1"/>
  <c r="E33" i="2" s="1"/>
  <c r="N9" i="5" a="1"/>
  <c r="N9" i="5" s="1"/>
  <c r="K16" i="2" s="1"/>
  <c r="J18" i="5" a="1"/>
  <c r="J18" i="5" s="1"/>
  <c r="G25" i="2" s="1"/>
  <c r="L7" i="5" a="1"/>
  <c r="L7" i="5" s="1"/>
  <c r="I14" i="2" s="1"/>
  <c r="L29" i="5" a="1"/>
  <c r="L29" i="5" s="1"/>
  <c r="I36" i="2" s="1"/>
  <c r="N21" i="5" a="1"/>
  <c r="N21" i="5" s="1"/>
  <c r="K28" i="2" s="1"/>
  <c r="J16" i="5" a="1"/>
  <c r="J16" i="5" s="1"/>
  <c r="G23" i="2" s="1"/>
  <c r="H10" i="5" a="1"/>
  <c r="H10" i="5" s="1"/>
  <c r="L21" i="5" a="1"/>
  <c r="L21" i="5" s="1"/>
  <c r="I28" i="2" s="1"/>
  <c r="F28" i="5" a="1"/>
  <c r="F28" i="5" s="1"/>
  <c r="C35" i="2" s="1"/>
  <c r="L12" i="5" a="1"/>
  <c r="L12" i="5" s="1"/>
  <c r="I19" i="2" s="1"/>
  <c r="L23" i="5" a="1"/>
  <c r="L23" i="5" s="1"/>
  <c r="I30" i="2" s="1"/>
  <c r="P26" i="5" a="1"/>
  <c r="P26" i="5" s="1"/>
  <c r="M33" i="2" s="1"/>
  <c r="P7" i="5" a="1"/>
  <c r="P7" i="5" s="1"/>
  <c r="M14" i="2" s="1"/>
  <c r="J10" i="5" a="1"/>
  <c r="J10" i="5" s="1"/>
  <c r="J21" i="5" a="1"/>
  <c r="J21" i="5" s="1"/>
  <c r="G28" i="2" s="1"/>
  <c r="F16" i="5" a="1"/>
  <c r="F16" i="5" s="1"/>
  <c r="C23" i="2" s="1"/>
  <c r="P6" i="5" a="1"/>
  <c r="P6" i="5" s="1"/>
  <c r="M13" i="2" s="1"/>
  <c r="B11" i="5"/>
  <c r="N20" i="5" a="1"/>
  <c r="N20" i="5" s="1"/>
  <c r="N29" i="5" a="1"/>
  <c r="N29" i="5" s="1"/>
  <c r="K36" i="2" s="1"/>
  <c r="F9" i="5" a="1"/>
  <c r="F9" i="5" s="1"/>
  <c r="C16" i="2" s="1"/>
  <c r="P23" i="5" a="1"/>
  <c r="P23" i="5" s="1"/>
  <c r="M30" i="2" s="1"/>
  <c r="H28" i="5" a="1"/>
  <c r="H28" i="5" s="1"/>
  <c r="E35" i="2" s="1"/>
  <c r="F17" i="5" a="1"/>
  <c r="F17" i="5" s="1"/>
  <c r="C24" i="2" s="1"/>
  <c r="F21" i="5" a="1"/>
  <c r="F21" i="5" s="1"/>
  <c r="C28" i="2" s="1"/>
  <c r="L28" i="5" a="1"/>
  <c r="L28" i="5" s="1"/>
  <c r="I35" i="2" s="1"/>
  <c r="N26" i="5" a="1"/>
  <c r="N26" i="5" s="1"/>
  <c r="K33" i="2" s="1"/>
  <c r="P10" i="5" a="1"/>
  <c r="P10" i="5" s="1"/>
  <c r="C5" i="4"/>
  <c r="J5" i="4" s="1"/>
  <c r="F20" i="5" a="1"/>
  <c r="F20" i="5" s="1"/>
  <c r="C27" i="2" s="1"/>
  <c r="H29" i="5" a="1"/>
  <c r="H29" i="5" s="1"/>
  <c r="E36" i="2" s="1"/>
  <c r="P15" i="5" a="1"/>
  <c r="P15" i="5" s="1"/>
  <c r="B8" i="4"/>
  <c r="C7" i="4"/>
  <c r="D7" i="4" s="1"/>
  <c r="J6" i="4" l="1"/>
  <c r="J7" i="4"/>
  <c r="I6" i="4"/>
  <c r="I5" i="4"/>
  <c r="I7" i="4"/>
  <c r="B33" i="5"/>
  <c r="B22" i="5"/>
  <c r="B18" i="5"/>
  <c r="B19" i="5"/>
  <c r="H6" i="4"/>
  <c r="H5" i="4"/>
  <c r="G5" i="4"/>
  <c r="B20" i="5"/>
  <c r="G6" i="4"/>
  <c r="F6" i="4"/>
  <c r="E5" i="4"/>
  <c r="D5" i="4"/>
  <c r="F5" i="4"/>
  <c r="E6" i="4"/>
  <c r="B21" i="5"/>
  <c r="E7" i="4"/>
  <c r="G7" i="4"/>
  <c r="H7" i="4"/>
  <c r="B9" i="4"/>
  <c r="C8" i="4"/>
  <c r="J8" i="4" s="1"/>
  <c r="F7" i="4"/>
  <c r="I8" i="4" l="1"/>
  <c r="D8" i="4"/>
  <c r="G8" i="4"/>
  <c r="F8" i="4"/>
  <c r="H8" i="4"/>
  <c r="E8" i="4"/>
  <c r="B10" i="4"/>
  <c r="C9" i="4"/>
  <c r="G9" i="4" s="1"/>
  <c r="D9" i="4" l="1"/>
  <c r="J9" i="4"/>
  <c r="I9" i="4"/>
  <c r="F9" i="4"/>
  <c r="H9" i="4"/>
  <c r="E9" i="4"/>
  <c r="D10" i="4"/>
  <c r="B11" i="4"/>
  <c r="C10" i="4"/>
  <c r="G10" i="4" s="1"/>
  <c r="J10" i="4" l="1"/>
  <c r="I10" i="4"/>
  <c r="F10" i="4"/>
  <c r="E10" i="4"/>
  <c r="H10" i="4"/>
  <c r="D11" i="4"/>
  <c r="B12" i="4"/>
  <c r="C11" i="4"/>
  <c r="G11" i="4" s="1"/>
  <c r="J11" i="4" l="1"/>
  <c r="I11" i="4"/>
  <c r="F11" i="4"/>
  <c r="H11" i="4"/>
  <c r="E11" i="4"/>
  <c r="D12" i="4"/>
  <c r="C12" i="4"/>
  <c r="G12" i="4" s="1"/>
  <c r="B13" i="4"/>
  <c r="J12" i="4" l="1"/>
  <c r="I12" i="4"/>
  <c r="H12" i="4"/>
  <c r="F12" i="4"/>
  <c r="E12" i="4"/>
  <c r="D13" i="4"/>
  <c r="B14" i="4"/>
  <c r="C13" i="4"/>
  <c r="G13" i="4" s="1"/>
  <c r="J13" i="4" l="1"/>
  <c r="I13" i="4"/>
  <c r="F13" i="4"/>
  <c r="H13" i="4"/>
  <c r="E13" i="4"/>
  <c r="B15" i="4"/>
  <c r="C14" i="4"/>
  <c r="G14" i="4" s="1"/>
  <c r="D14" i="4"/>
  <c r="J14" i="4" l="1"/>
  <c r="I14" i="4"/>
  <c r="E14" i="4"/>
  <c r="F14" i="4"/>
  <c r="H14" i="4"/>
  <c r="D15" i="4"/>
  <c r="C15" i="4"/>
  <c r="H15" i="4" s="1"/>
  <c r="B16" i="4"/>
  <c r="J15" i="4" l="1"/>
  <c r="I15" i="4"/>
  <c r="F15" i="4"/>
  <c r="E15" i="4"/>
  <c r="G15" i="4"/>
  <c r="D16" i="4"/>
  <c r="C16" i="4"/>
  <c r="G16" i="4" s="1"/>
  <c r="J16" i="4" l="1"/>
  <c r="I16" i="4"/>
  <c r="F16" i="4"/>
  <c r="E16" i="4"/>
  <c r="H16" i="4"/>
</calcChain>
</file>

<file path=xl/sharedStrings.xml><?xml version="1.0" encoding="utf-8"?>
<sst xmlns="http://schemas.openxmlformats.org/spreadsheetml/2006/main" count="91" uniqueCount="66">
  <si>
    <t>NAME</t>
  </si>
  <si>
    <t>STAGE 1 DT</t>
  </si>
  <si>
    <t>STAGE 2 DT</t>
  </si>
  <si>
    <t>STAGE 3 DT</t>
  </si>
  <si>
    <t>STAGE 4 DT</t>
  </si>
  <si>
    <t>STAGE 5 DT</t>
  </si>
  <si>
    <t>STAGE 6 DT</t>
  </si>
  <si>
    <t>START DATE</t>
  </si>
  <si>
    <t>Project One</t>
  </si>
  <si>
    <t>Project Two</t>
  </si>
  <si>
    <t>OWNER</t>
  </si>
  <si>
    <t>TYPE</t>
  </si>
  <si>
    <t>VALIDATION</t>
  </si>
  <si>
    <t>CURRENT STAGE</t>
  </si>
  <si>
    <t>TODAY</t>
  </si>
  <si>
    <t>DURATION (DAYS)</t>
  </si>
  <si>
    <t>DEVELOP</t>
  </si>
  <si>
    <t>TEST</t>
  </si>
  <si>
    <t>LAUNCH</t>
  </si>
  <si>
    <t>STAGE NAME</t>
  </si>
  <si>
    <t>PROJECT ID</t>
  </si>
  <si>
    <t>COMPLETED PROJECTS</t>
  </si>
  <si>
    <t>AVG DURATION</t>
  </si>
  <si>
    <t>OPEN PROJECTS</t>
  </si>
  <si>
    <t>Project Three</t>
  </si>
  <si>
    <t>STAGES</t>
  </si>
  <si>
    <t>Project four</t>
  </si>
  <si>
    <t>Project Five</t>
  </si>
  <si>
    <t>Project Six</t>
  </si>
  <si>
    <t>Project Seven</t>
  </si>
  <si>
    <t>Internal</t>
  </si>
  <si>
    <t>External</t>
  </si>
  <si>
    <t>Project Manager 1</t>
  </si>
  <si>
    <t>Project Manager 2</t>
  </si>
  <si>
    <t>Project Eight</t>
  </si>
  <si>
    <t>Project Nine</t>
  </si>
  <si>
    <t>ENTER UP TO 6 STAGES</t>
  </si>
  <si>
    <t>PROJECT PIPELINE TRACKER</t>
  </si>
  <si>
    <t>ENTER PROJECTS</t>
  </si>
  <si>
    <t>Calculated</t>
  </si>
  <si>
    <t>ACTIVE PIPELINE</t>
  </si>
  <si>
    <t>STAGE</t>
  </si>
  <si>
    <t>Project Ten</t>
  </si>
  <si>
    <t>RESEARCH</t>
  </si>
  <si>
    <t>APPROVAL</t>
  </si>
  <si>
    <t>AVG. DURATION (DAYS)</t>
  </si>
  <si>
    <t>Project Eleven</t>
  </si>
  <si>
    <t>Project Manager 3</t>
  </si>
  <si>
    <t>Columns and Rows are designed to match the Active Pipeline sheet. Any insert or delete columns/rows will mess the formulas.</t>
  </si>
  <si>
    <t>MANUAL ENTRY</t>
  </si>
  <si>
    <t>Projects Completed</t>
  </si>
  <si>
    <t>COMPLETION DATE</t>
  </si>
  <si>
    <t>Avg. Duration</t>
  </si>
  <si>
    <t>Project Twelve</t>
  </si>
  <si>
    <t>MIN PROJ START DATE</t>
  </si>
  <si>
    <t>Avg Duration in each Stage</t>
  </si>
  <si>
    <t>Project Thirteen</t>
  </si>
  <si>
    <t>Intenal</t>
  </si>
  <si>
    <t>MONTHLY REPORT</t>
  </si>
  <si>
    <t>Project Fourteen</t>
  </si>
  <si>
    <t>Please do not rename the STAGE DT fields</t>
  </si>
  <si>
    <t>Visit indzara.com</t>
  </si>
  <si>
    <t>Password to unprotect: indzara</t>
  </si>
  <si>
    <t>AVG DURATIOn</t>
  </si>
  <si>
    <t>EXECUTE</t>
  </si>
  <si>
    <t>Project Fifteen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</si>
</sst>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0.0"/>
    <numFmt numFmtId="166" formatCode="mmm\-yyyy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4"/>
      <name val="Agency FB"/>
      <family val="2"/>
    </font>
    <font>
      <b/>
      <sz val="11"/>
      <color theme="0"/>
      <name val="Calibri"/>
      <family val="2"/>
      <scheme val="minor"/>
    </font>
    <font>
      <sz val="14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E83F6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rgb="FFE83F6F"/>
      <name val="Calibri"/>
      <family val="2"/>
      <scheme val="minor"/>
    </font>
    <font>
      <b/>
      <sz val="20"/>
      <color rgb="FFE83F6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rgb="FFE83F6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E83F6F"/>
        <bgColor indexed="64"/>
      </patternFill>
    </fill>
    <fill>
      <patternFill patternType="solid">
        <fgColor rgb="FF32936F"/>
        <bgColor indexed="64"/>
      </patternFill>
    </fill>
    <fill>
      <patternFill patternType="solid">
        <fgColor rgb="FF2274A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5" fontId="0" fillId="0" borderId="4" xfId="0" applyNumberFormat="1" applyBorder="1"/>
    <xf numFmtId="165" fontId="0" fillId="0" borderId="6" xfId="0" applyNumberFormat="1" applyBorder="1"/>
    <xf numFmtId="0" fontId="0" fillId="0" borderId="15" xfId="0" applyBorder="1"/>
    <xf numFmtId="0" fontId="0" fillId="0" borderId="15" xfId="0" applyFill="1" applyBorder="1"/>
    <xf numFmtId="0" fontId="2" fillId="0" borderId="0" xfId="0" applyFont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4" fillId="5" borderId="0" xfId="0" applyNumberFormat="1" applyFont="1" applyFill="1" applyAlignment="1">
      <alignment vertical="center" shrinkToFit="1"/>
    </xf>
    <xf numFmtId="0" fontId="0" fillId="0" borderId="0" xfId="0" applyFont="1"/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8" fillId="5" borderId="0" xfId="0" applyFont="1" applyFill="1" applyBorder="1"/>
    <xf numFmtId="0" fontId="9" fillId="5" borderId="0" xfId="0" applyFont="1" applyFill="1"/>
    <xf numFmtId="0" fontId="10" fillId="9" borderId="0" xfId="0" applyFont="1" applyFill="1" applyAlignment="1">
      <alignment horizontal="center" vertical="center"/>
    </xf>
    <xf numFmtId="0" fontId="11" fillId="5" borderId="0" xfId="0" applyFont="1" applyFill="1"/>
    <xf numFmtId="0" fontId="8" fillId="5" borderId="0" xfId="0" applyFont="1" applyFill="1" applyAlignment="1">
      <alignment horizontal="left"/>
    </xf>
    <xf numFmtId="0" fontId="12" fillId="5" borderId="0" xfId="0" applyFont="1" applyFill="1"/>
    <xf numFmtId="0" fontId="10" fillId="9" borderId="0" xfId="0" applyFont="1" applyFill="1" applyAlignment="1">
      <alignment vertical="center"/>
    </xf>
    <xf numFmtId="0" fontId="13" fillId="2" borderId="0" xfId="0" applyFont="1" applyFill="1"/>
    <xf numFmtId="0" fontId="8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14" fillId="5" borderId="0" xfId="0" applyFont="1" applyFill="1" applyAlignment="1">
      <alignment horizontal="center" vertical="center" wrapText="1" shrinkToFit="1"/>
    </xf>
    <xf numFmtId="0" fontId="14" fillId="5" borderId="0" xfId="0" applyFont="1" applyFill="1" applyBorder="1" applyAlignment="1">
      <alignment horizontal="center" vertical="center" wrapText="1" shrinkToFit="1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/>
    <xf numFmtId="0" fontId="17" fillId="5" borderId="0" xfId="0" applyFont="1" applyFill="1"/>
    <xf numFmtId="0" fontId="18" fillId="5" borderId="0" xfId="0" applyFont="1" applyFill="1" applyAlignment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8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9" borderId="0" xfId="0" applyFont="1" applyFill="1" applyBorder="1" applyProtection="1">
      <protection locked="0"/>
    </xf>
    <xf numFmtId="0" fontId="2" fillId="11" borderId="0" xfId="0" applyFont="1" applyFill="1" applyBorder="1" applyProtection="1">
      <protection locked="0"/>
    </xf>
    <xf numFmtId="0" fontId="2" fillId="10" borderId="0" xfId="0" applyFont="1" applyFill="1" applyBorder="1" applyProtection="1">
      <protection locked="0"/>
    </xf>
    <xf numFmtId="0" fontId="2" fillId="7" borderId="0" xfId="0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20" fillId="8" borderId="0" xfId="0" applyFont="1" applyFill="1" applyBorder="1" applyAlignment="1" applyProtection="1">
      <alignment horizontal="center" vertical="top" shrinkToFit="1"/>
    </xf>
    <xf numFmtId="0" fontId="21" fillId="3" borderId="0" xfId="0" applyFont="1" applyFill="1" applyBorder="1" applyProtection="1">
      <protection locked="0"/>
    </xf>
    <xf numFmtId="0" fontId="20" fillId="9" borderId="0" xfId="0" applyFont="1" applyFill="1" applyBorder="1" applyAlignment="1" applyProtection="1">
      <alignment horizontal="center" vertical="top" shrinkToFit="1"/>
    </xf>
    <xf numFmtId="0" fontId="20" fillId="11" borderId="0" xfId="0" applyFont="1" applyFill="1" applyBorder="1" applyAlignment="1" applyProtection="1">
      <alignment horizontal="center" vertical="top" shrinkToFit="1"/>
    </xf>
    <xf numFmtId="0" fontId="20" fillId="10" borderId="0" xfId="0" applyFont="1" applyFill="1" applyBorder="1" applyAlignment="1" applyProtection="1">
      <alignment horizontal="center" vertical="top" shrinkToFit="1"/>
    </xf>
    <xf numFmtId="0" fontId="20" fillId="7" borderId="0" xfId="0" applyFont="1" applyFill="1" applyBorder="1" applyAlignment="1" applyProtection="1">
      <alignment horizontal="center" vertical="top" shrinkToFit="1"/>
    </xf>
    <xf numFmtId="0" fontId="20" fillId="4" borderId="0" xfId="0" applyFont="1" applyFill="1" applyBorder="1" applyAlignment="1" applyProtection="1">
      <alignment horizontal="center" vertical="top" shrinkToFit="1"/>
    </xf>
    <xf numFmtId="0" fontId="2" fillId="0" borderId="0" xfId="0" applyFont="1" applyBorder="1" applyProtection="1">
      <protection locked="0"/>
    </xf>
    <xf numFmtId="0" fontId="22" fillId="6" borderId="16" xfId="0" applyFont="1" applyFill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Protection="1">
      <protection locked="0"/>
    </xf>
    <xf numFmtId="0" fontId="23" fillId="0" borderId="17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18" xfId="0" applyFont="1" applyBorder="1" applyAlignment="1" applyProtection="1">
      <alignment horizontal="right"/>
    </xf>
    <xf numFmtId="0" fontId="23" fillId="0" borderId="0" xfId="0" applyFont="1" applyBorder="1" applyProtection="1"/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15" xfId="0" applyFont="1" applyBorder="1" applyProtection="1">
      <protection locked="0"/>
    </xf>
    <xf numFmtId="0" fontId="27" fillId="8" borderId="15" xfId="0" applyFont="1" applyFill="1" applyBorder="1" applyAlignment="1" applyProtection="1">
      <alignment horizontal="center"/>
    </xf>
    <xf numFmtId="0" fontId="27" fillId="9" borderId="15" xfId="0" applyFont="1" applyFill="1" applyBorder="1" applyAlignment="1" applyProtection="1">
      <alignment horizontal="center"/>
    </xf>
    <xf numFmtId="0" fontId="27" fillId="11" borderId="15" xfId="0" applyFont="1" applyFill="1" applyBorder="1" applyAlignment="1" applyProtection="1">
      <alignment horizontal="center"/>
    </xf>
    <xf numFmtId="0" fontId="27" fillId="10" borderId="15" xfId="0" applyFont="1" applyFill="1" applyBorder="1" applyAlignment="1" applyProtection="1">
      <alignment horizontal="center"/>
    </xf>
    <xf numFmtId="0" fontId="27" fillId="7" borderId="15" xfId="0" applyFont="1" applyFill="1" applyBorder="1" applyAlignment="1" applyProtection="1">
      <alignment horizontal="center"/>
    </xf>
    <xf numFmtId="0" fontId="27" fillId="4" borderId="15" xfId="0" applyFont="1" applyFill="1" applyBorder="1" applyAlignment="1" applyProtection="1">
      <alignment horizontal="center"/>
    </xf>
    <xf numFmtId="166" fontId="24" fillId="3" borderId="0" xfId="0" applyNumberFormat="1" applyFont="1" applyFill="1" applyAlignment="1" applyProtection="1">
      <alignment vertical="center"/>
    </xf>
    <xf numFmtId="0" fontId="23" fillId="0" borderId="15" xfId="0" applyFont="1" applyBorder="1" applyAlignment="1" applyProtection="1">
      <alignment horizontal="right" vertical="center"/>
    </xf>
    <xf numFmtId="165" fontId="23" fillId="0" borderId="15" xfId="0" applyNumberFormat="1" applyFont="1" applyBorder="1" applyAlignment="1" applyProtection="1">
      <alignment horizontal="center" vertical="center"/>
    </xf>
    <xf numFmtId="165" fontId="23" fillId="0" borderId="15" xfId="0" applyNumberFormat="1" applyFont="1" applyBorder="1" applyAlignment="1" applyProtection="1">
      <alignment horizontal="center"/>
    </xf>
    <xf numFmtId="14" fontId="0" fillId="0" borderId="0" xfId="0" applyNumberFormat="1" applyFont="1" applyProtection="1">
      <protection locked="0"/>
    </xf>
    <xf numFmtId="0" fontId="19" fillId="9" borderId="0" xfId="1" applyFont="1" applyFill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30"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E83F6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\-mmm\-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E83F6F"/>
      <color rgb="FF32936F"/>
      <color rgb="FF2274A5"/>
      <color rgb="FFFFB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73900448415463"/>
          <c:y val="5.6340672454073641E-2"/>
          <c:w val="0.57197084037433032"/>
          <c:h val="0.8710970551658332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BF00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5C-4976-8648-03F4391F74CE}"/>
              </c:ext>
            </c:extLst>
          </c:dPt>
          <c:dPt>
            <c:idx val="1"/>
            <c:bubble3D val="0"/>
            <c:spPr>
              <a:solidFill>
                <a:srgbClr val="E83F6F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5C-4976-8648-03F4391F74CE}"/>
              </c:ext>
            </c:extLst>
          </c:dPt>
          <c:dPt>
            <c:idx val="2"/>
            <c:bubble3D val="0"/>
            <c:spPr>
              <a:solidFill>
                <a:srgbClr val="2274A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5C-4976-8648-03F4391F74CE}"/>
              </c:ext>
            </c:extLst>
          </c:dPt>
          <c:dPt>
            <c:idx val="3"/>
            <c:bubble3D val="0"/>
            <c:spPr>
              <a:solidFill>
                <a:srgbClr val="32936F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5C-4976-8648-03F4391F74C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5C-4976-8648-03F4391F74CE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5C-4976-8648-03F4391F74CE}"/>
              </c:ext>
            </c:extLst>
          </c:dPt>
          <c:dLbls>
            <c:spPr>
              <a:solidFill>
                <a:schemeClr val="bg1">
                  <a:alpha val="7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[0]!CX</c:f>
              <c:strCache>
                <c:ptCount val="6"/>
                <c:pt idx="0">
                  <c:v>RESEARCH</c:v>
                </c:pt>
                <c:pt idx="1">
                  <c:v>APPROVAL</c:v>
                </c:pt>
                <c:pt idx="2">
                  <c:v>DEVELOP</c:v>
                </c:pt>
                <c:pt idx="3">
                  <c:v>TEST</c:v>
                </c:pt>
                <c:pt idx="4">
                  <c:v>EXECUTE</c:v>
                </c:pt>
                <c:pt idx="5">
                  <c:v>LAUNCH</c:v>
                </c:pt>
              </c:strCache>
            </c:strRef>
          </c:cat>
          <c:val>
            <c:numRef>
              <c:f>[0]!CY</c:f>
              <c:numCache>
                <c:formatCode>0.0</c:formatCode>
                <c:ptCount val="6"/>
                <c:pt idx="0">
                  <c:v>3.6</c:v>
                </c:pt>
                <c:pt idx="1">
                  <c:v>3</c:v>
                </c:pt>
                <c:pt idx="2">
                  <c:v>2.6</c:v>
                </c:pt>
                <c:pt idx="3">
                  <c:v>4.2</c:v>
                </c:pt>
                <c:pt idx="4">
                  <c:v>2.2000000000000002</c:v>
                </c:pt>
                <c:pt idx="5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5C-4976-8648-03F4391F74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259966051621617E-3"/>
          <c:y val="2.3227625694768168E-2"/>
          <c:w val="0.38054055251105479"/>
          <c:h val="0.9244329437106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56898654623232"/>
          <c:y val="4.9599288688262494E-2"/>
          <c:w val="0.75973165637293505"/>
          <c:h val="0.87567604538032096"/>
        </c:manualLayout>
      </c:layout>
      <c:barChart>
        <c:barDir val="bar"/>
        <c:grouping val="stacked"/>
        <c:varyColors val="0"/>
        <c:ser>
          <c:idx val="11"/>
          <c:order val="0"/>
          <c:tx>
            <c:strRef>
              <c:f>REPORT!$E$4</c:f>
              <c:strCache>
                <c:ptCount val="1"/>
                <c:pt idx="0">
                  <c:v>RESEARCH</c:v>
                </c:pt>
              </c:strCache>
            </c:strRef>
          </c:tx>
          <c:spPr>
            <a:solidFill>
              <a:srgbClr val="FFBF00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REPORT!$B$5:$B$16</c:f>
              <c:strCache>
                <c:ptCount val="6"/>
                <c:pt idx="0">
                  <c:v>Aug-2016</c:v>
                </c:pt>
                <c:pt idx="1">
                  <c:v>Jul-2016</c:v>
                </c:pt>
                <c:pt idx="2">
                  <c:v>Jun-2016</c:v>
                </c:pt>
                <c:pt idx="3">
                  <c:v>May-2016</c:v>
                </c:pt>
                <c:pt idx="4">
                  <c:v>Apr-2016</c:v>
                </c:pt>
                <c:pt idx="5">
                  <c:v>Mar-2016</c:v>
                </c:pt>
              </c:strCache>
            </c:strRef>
          </c:cat>
          <c:val>
            <c:numRef>
              <c:f>REPORT!$E$5:$E$16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49-4C84-9386-904414F93D2D}"/>
            </c:ext>
          </c:extLst>
        </c:ser>
        <c:ser>
          <c:idx val="0"/>
          <c:order val="1"/>
          <c:tx>
            <c:strRef>
              <c:f>REPORT!$F$4</c:f>
              <c:strCache>
                <c:ptCount val="1"/>
                <c:pt idx="0">
                  <c:v>APPROVAL</c:v>
                </c:pt>
              </c:strCache>
            </c:strRef>
          </c:tx>
          <c:spPr>
            <a:solidFill>
              <a:srgbClr val="E83F6F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REPORT!$B$5:$B$16</c:f>
              <c:strCache>
                <c:ptCount val="6"/>
                <c:pt idx="0">
                  <c:v>Aug-2016</c:v>
                </c:pt>
                <c:pt idx="1">
                  <c:v>Jul-2016</c:v>
                </c:pt>
                <c:pt idx="2">
                  <c:v>Jun-2016</c:v>
                </c:pt>
                <c:pt idx="3">
                  <c:v>May-2016</c:v>
                </c:pt>
                <c:pt idx="4">
                  <c:v>Apr-2016</c:v>
                </c:pt>
                <c:pt idx="5">
                  <c:v>Mar-2016</c:v>
                </c:pt>
              </c:strCache>
            </c:strRef>
          </c:cat>
          <c:val>
            <c:numRef>
              <c:f>REPORT!$F$5:$F$16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49-4C84-9386-904414F93D2D}"/>
            </c:ext>
          </c:extLst>
        </c:ser>
        <c:ser>
          <c:idx val="1"/>
          <c:order val="2"/>
          <c:tx>
            <c:strRef>
              <c:f>REPORT!$G$4</c:f>
              <c:strCache>
                <c:ptCount val="1"/>
                <c:pt idx="0">
                  <c:v>DEVELOP</c:v>
                </c:pt>
              </c:strCache>
            </c:strRef>
          </c:tx>
          <c:spPr>
            <a:solidFill>
              <a:srgbClr val="2274A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REPORT!$B$5:$B$16</c:f>
              <c:strCache>
                <c:ptCount val="6"/>
                <c:pt idx="0">
                  <c:v>Aug-2016</c:v>
                </c:pt>
                <c:pt idx="1">
                  <c:v>Jul-2016</c:v>
                </c:pt>
                <c:pt idx="2">
                  <c:v>Jun-2016</c:v>
                </c:pt>
                <c:pt idx="3">
                  <c:v>May-2016</c:v>
                </c:pt>
                <c:pt idx="4">
                  <c:v>Apr-2016</c:v>
                </c:pt>
                <c:pt idx="5">
                  <c:v>Mar-2016</c:v>
                </c:pt>
              </c:strCache>
            </c:strRef>
          </c:cat>
          <c:val>
            <c:numRef>
              <c:f>REPORT!$G$5:$G$16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49-4C84-9386-904414F93D2D}"/>
            </c:ext>
          </c:extLst>
        </c:ser>
        <c:ser>
          <c:idx val="2"/>
          <c:order val="3"/>
          <c:tx>
            <c:strRef>
              <c:f>REPORT!$H$4</c:f>
              <c:strCache>
                <c:ptCount val="1"/>
                <c:pt idx="0">
                  <c:v>TEST</c:v>
                </c:pt>
              </c:strCache>
            </c:strRef>
          </c:tx>
          <c:spPr>
            <a:solidFill>
              <a:srgbClr val="32936F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REPORT!$B$5:$B$16</c:f>
              <c:strCache>
                <c:ptCount val="6"/>
                <c:pt idx="0">
                  <c:v>Aug-2016</c:v>
                </c:pt>
                <c:pt idx="1">
                  <c:v>Jul-2016</c:v>
                </c:pt>
                <c:pt idx="2">
                  <c:v>Jun-2016</c:v>
                </c:pt>
                <c:pt idx="3">
                  <c:v>May-2016</c:v>
                </c:pt>
                <c:pt idx="4">
                  <c:v>Apr-2016</c:v>
                </c:pt>
                <c:pt idx="5">
                  <c:v>Mar-2016</c:v>
                </c:pt>
              </c:strCache>
            </c:strRef>
          </c:cat>
          <c:val>
            <c:numRef>
              <c:f>REPORT!$H$5:$H$16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49-4C84-9386-904414F93D2D}"/>
            </c:ext>
          </c:extLst>
        </c:ser>
        <c:ser>
          <c:idx val="3"/>
          <c:order val="4"/>
          <c:tx>
            <c:strRef>
              <c:f>REPORT!$I$4</c:f>
              <c:strCache>
                <c:ptCount val="1"/>
                <c:pt idx="0">
                  <c:v>EXECUTE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REPORT!$B$5:$B$16</c:f>
              <c:strCache>
                <c:ptCount val="6"/>
                <c:pt idx="0">
                  <c:v>Aug-2016</c:v>
                </c:pt>
                <c:pt idx="1">
                  <c:v>Jul-2016</c:v>
                </c:pt>
                <c:pt idx="2">
                  <c:v>Jun-2016</c:v>
                </c:pt>
                <c:pt idx="3">
                  <c:v>May-2016</c:v>
                </c:pt>
                <c:pt idx="4">
                  <c:v>Apr-2016</c:v>
                </c:pt>
                <c:pt idx="5">
                  <c:v>Mar-2016</c:v>
                </c:pt>
              </c:strCache>
            </c:strRef>
          </c:cat>
          <c:val>
            <c:numRef>
              <c:f>REPORT!$I$5:$I$16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4-40AE-BDDA-03D49B9A6878}"/>
            </c:ext>
          </c:extLst>
        </c:ser>
        <c:ser>
          <c:idx val="4"/>
          <c:order val="5"/>
          <c:tx>
            <c:strRef>
              <c:f>REPORT!$J$4</c:f>
              <c:strCache>
                <c:ptCount val="1"/>
                <c:pt idx="0">
                  <c:v>LAUNCH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REPORT!$B$5:$B$16</c:f>
              <c:strCache>
                <c:ptCount val="6"/>
                <c:pt idx="0">
                  <c:v>Aug-2016</c:v>
                </c:pt>
                <c:pt idx="1">
                  <c:v>Jul-2016</c:v>
                </c:pt>
                <c:pt idx="2">
                  <c:v>Jun-2016</c:v>
                </c:pt>
                <c:pt idx="3">
                  <c:v>May-2016</c:v>
                </c:pt>
                <c:pt idx="4">
                  <c:v>Apr-2016</c:v>
                </c:pt>
                <c:pt idx="5">
                  <c:v>Mar-2016</c:v>
                </c:pt>
              </c:strCache>
            </c:strRef>
          </c:cat>
          <c:val>
            <c:numRef>
              <c:f>REPORT!$J$5:$J$16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4-40AE-BDDA-03D49B9A68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1911744"/>
        <c:axId val="391917976"/>
      </c:barChart>
      <c:valAx>
        <c:axId val="391917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Agency FB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391911744"/>
        <c:crosses val="autoZero"/>
        <c:crossBetween val="between"/>
      </c:valAx>
      <c:dateAx>
        <c:axId val="391911744"/>
        <c:scaling>
          <c:orientation val="minMax"/>
        </c:scaling>
        <c:delete val="0"/>
        <c:axPos val="l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17976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392256</xdr:colOff>
      <xdr:row>0</xdr:row>
      <xdr:rowOff>397453</xdr:rowOff>
    </xdr:from>
    <xdr:to>
      <xdr:col>13</xdr:col>
      <xdr:colOff>1104900</xdr:colOff>
      <xdr:row>11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1171575</xdr:colOff>
      <xdr:row>6</xdr:row>
      <xdr:rowOff>85725</xdr:rowOff>
    </xdr:from>
    <xdr:to>
      <xdr:col>4</xdr:col>
      <xdr:colOff>238125</xdr:colOff>
      <xdr:row>11</xdr:row>
      <xdr:rowOff>40341</xdr:rowOff>
    </xdr:to>
    <xdr:sp macro="" textlink="H!$B$7">
      <xdr:nvSpPr>
        <xdr:cNvPr id="6" name="Pentagon 5"/>
        <xdr:cNvSpPr/>
      </xdr:nvSpPr>
      <xdr:spPr>
        <a:xfrm>
          <a:off x="3619500" y="1562100"/>
          <a:ext cx="1447800" cy="964266"/>
        </a:xfrm>
        <a:prstGeom prst="homePlate">
          <a:avLst/>
        </a:prstGeom>
        <a:solidFill>
          <a:srgbClr val="FFBF00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059C573-3E19-4C3A-8919-7385819527AA}" type="TxLink">
            <a:rPr lang="en-US" sz="5400" b="0" i="0" u="none" strike="noStrike">
              <a:solidFill>
                <a:schemeClr val="bg1"/>
              </a:solidFill>
              <a:latin typeface="+mn-lt"/>
            </a:rPr>
            <a:pPr algn="ctr"/>
            <a:t>1</a:t>
          </a:fld>
          <a:endParaRPr lang="en-US" sz="307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3</xdr:col>
      <xdr:colOff>1060704</xdr:colOff>
      <xdr:row>6</xdr:row>
      <xdr:rowOff>85725</xdr:rowOff>
    </xdr:from>
    <xdr:to>
      <xdr:col>5</xdr:col>
      <xdr:colOff>211074</xdr:colOff>
      <xdr:row>11</xdr:row>
      <xdr:rowOff>40341</xdr:rowOff>
    </xdr:to>
    <xdr:sp macro="" textlink="H!$B$8">
      <xdr:nvSpPr>
        <xdr:cNvPr id="7" name="Chevron 6"/>
        <xdr:cNvSpPr/>
      </xdr:nvSpPr>
      <xdr:spPr>
        <a:xfrm>
          <a:off x="4699254" y="1562100"/>
          <a:ext cx="1645920" cy="964266"/>
        </a:xfrm>
        <a:prstGeom prst="chevron">
          <a:avLst/>
        </a:prstGeom>
        <a:solidFill>
          <a:srgbClr val="E83F6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C0A929E-315F-4D8A-9E7E-D7D1D3CD9703}" type="TxLink">
            <a:rPr lang="en-US" sz="5400" b="0" i="0" u="none" strike="noStrike">
              <a:solidFill>
                <a:schemeClr val="bg1"/>
              </a:solidFill>
              <a:latin typeface="+mn-lt"/>
            </a:rPr>
            <a:pPr algn="ctr"/>
            <a:t>2</a:t>
          </a:fld>
          <a:endParaRPr lang="en-US" sz="54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4</xdr:col>
      <xdr:colOff>1147953</xdr:colOff>
      <xdr:row>6</xdr:row>
      <xdr:rowOff>85725</xdr:rowOff>
    </xdr:from>
    <xdr:to>
      <xdr:col>6</xdr:col>
      <xdr:colOff>298323</xdr:colOff>
      <xdr:row>11</xdr:row>
      <xdr:rowOff>40341</xdr:rowOff>
    </xdr:to>
    <xdr:sp macro="" textlink="H!$B$9">
      <xdr:nvSpPr>
        <xdr:cNvPr id="8" name="Chevron 7"/>
        <xdr:cNvSpPr/>
      </xdr:nvSpPr>
      <xdr:spPr>
        <a:xfrm>
          <a:off x="5977128" y="1562100"/>
          <a:ext cx="1645920" cy="964266"/>
        </a:xfrm>
        <a:prstGeom prst="chevron">
          <a:avLst/>
        </a:prstGeom>
        <a:solidFill>
          <a:srgbClr val="2274A5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0409FF1-6DDE-42CD-BD89-8BB7433876AC}" type="TxLink">
            <a:rPr lang="en-US" sz="5400" b="0" i="0" u="none" strike="noStrike">
              <a:solidFill>
                <a:schemeClr val="bg1"/>
              </a:solidFill>
              <a:latin typeface="+mn-lt"/>
            </a:rPr>
            <a:pPr algn="ctr"/>
            <a:t>3</a:t>
          </a:fld>
          <a:endParaRPr lang="en-US" sz="54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5</xdr:col>
      <xdr:colOff>1120902</xdr:colOff>
      <xdr:row>6</xdr:row>
      <xdr:rowOff>85725</xdr:rowOff>
    </xdr:from>
    <xdr:to>
      <xdr:col>7</xdr:col>
      <xdr:colOff>385572</xdr:colOff>
      <xdr:row>11</xdr:row>
      <xdr:rowOff>40341</xdr:rowOff>
    </xdr:to>
    <xdr:sp macro="" textlink="H!$B$10">
      <xdr:nvSpPr>
        <xdr:cNvPr id="9" name="Chevron 8"/>
        <xdr:cNvSpPr/>
      </xdr:nvSpPr>
      <xdr:spPr>
        <a:xfrm>
          <a:off x="7255002" y="1562100"/>
          <a:ext cx="1645920" cy="964266"/>
        </a:xfrm>
        <a:prstGeom prst="chevron">
          <a:avLst/>
        </a:prstGeom>
        <a:solidFill>
          <a:srgbClr val="32936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5C27E7A-C998-458A-AE4C-1F103DC728C5}" type="TxLink">
            <a:rPr lang="en-US" sz="5400" b="0" i="0" u="none" strike="noStrike">
              <a:solidFill>
                <a:schemeClr val="bg1"/>
              </a:solidFill>
              <a:latin typeface="+mn-lt"/>
            </a:rPr>
            <a:pPr algn="ctr"/>
            <a:t>2</a:t>
          </a:fld>
          <a:endParaRPr lang="en-US" sz="54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7</xdr:col>
      <xdr:colOff>17526</xdr:colOff>
      <xdr:row>6</xdr:row>
      <xdr:rowOff>85725</xdr:rowOff>
    </xdr:from>
    <xdr:to>
      <xdr:col>8</xdr:col>
      <xdr:colOff>472821</xdr:colOff>
      <xdr:row>11</xdr:row>
      <xdr:rowOff>40341</xdr:rowOff>
    </xdr:to>
    <xdr:sp macro="" textlink="H!$B$11">
      <xdr:nvSpPr>
        <xdr:cNvPr id="10" name="Chevron 9"/>
        <xdr:cNvSpPr/>
      </xdr:nvSpPr>
      <xdr:spPr>
        <a:xfrm>
          <a:off x="8532876" y="1562100"/>
          <a:ext cx="1645920" cy="964266"/>
        </a:xfrm>
        <a:prstGeom prst="chevron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D08BB5C-5ACF-412A-87E8-7BE82AD2F7D7}" type="TxLink">
            <a:rPr lang="en-US" sz="5400" b="0" i="0" u="none" strike="noStrike">
              <a:solidFill>
                <a:schemeClr val="bg1"/>
              </a:solidFill>
              <a:latin typeface="+mn-lt"/>
            </a:rPr>
            <a:pPr algn="ctr"/>
            <a:t>0</a:t>
          </a:fld>
          <a:endParaRPr lang="en-US" sz="54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2</xdr:col>
      <xdr:colOff>314324</xdr:colOff>
      <xdr:row>7</xdr:row>
      <xdr:rowOff>28575</xdr:rowOff>
    </xdr:from>
    <xdr:to>
      <xdr:col>2</xdr:col>
      <xdr:colOff>990599</xdr:colOff>
      <xdr:row>10</xdr:row>
      <xdr:rowOff>161925</xdr:rowOff>
    </xdr:to>
    <xdr:sp macro="" textlink="H!B4">
      <xdr:nvSpPr>
        <xdr:cNvPr id="18" name="Pentagon 17"/>
        <xdr:cNvSpPr/>
      </xdr:nvSpPr>
      <xdr:spPr>
        <a:xfrm>
          <a:off x="2762249" y="1562100"/>
          <a:ext cx="676275" cy="704850"/>
        </a:xfrm>
        <a:prstGeom prst="homePlate">
          <a:avLst>
            <a:gd name="adj" fmla="val 470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0D116C0-1485-4460-BB0D-AFD0DBA289EB}" type="TxLink">
            <a:rPr lang="en-US" sz="2800" b="0" i="0" u="none" strike="noStrike">
              <a:solidFill>
                <a:srgbClr val="FFBF00"/>
              </a:solidFill>
              <a:latin typeface="+mn-lt"/>
            </a:rPr>
            <a:pPr algn="ctr"/>
            <a:t>9</a:t>
          </a:fld>
          <a:endParaRPr lang="en-US" sz="2800">
            <a:solidFill>
              <a:srgbClr val="FFBF00"/>
            </a:solidFill>
            <a:latin typeface="+mn-lt"/>
          </a:endParaRPr>
        </a:p>
      </xdr:txBody>
    </xdr:sp>
    <xdr:clientData/>
  </xdr:twoCellAnchor>
  <xdr:twoCellAnchor>
    <xdr:from>
      <xdr:col>8</xdr:col>
      <xdr:colOff>104775</xdr:colOff>
      <xdr:row>6</xdr:row>
      <xdr:rowOff>85725</xdr:rowOff>
    </xdr:from>
    <xdr:to>
      <xdr:col>9</xdr:col>
      <xdr:colOff>617220</xdr:colOff>
      <xdr:row>11</xdr:row>
      <xdr:rowOff>40341</xdr:rowOff>
    </xdr:to>
    <xdr:sp macro="" textlink="H!$B$12">
      <xdr:nvSpPr>
        <xdr:cNvPr id="22" name="Chevron 21"/>
        <xdr:cNvSpPr/>
      </xdr:nvSpPr>
      <xdr:spPr>
        <a:xfrm>
          <a:off x="9810750" y="1562100"/>
          <a:ext cx="1645920" cy="964266"/>
        </a:xfrm>
        <a:prstGeom prst="chevron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5D4DE64-8359-4DE0-AAD1-25C64CED6B6D}" type="TxLink">
            <a:rPr lang="en-US" sz="5400" b="0" i="0" u="none" strike="noStrike">
              <a:solidFill>
                <a:schemeClr val="bg1"/>
              </a:solidFill>
              <a:latin typeface="+mn-lt"/>
            </a:rPr>
            <a:pPr algn="ctr"/>
            <a:t>1</a:t>
          </a:fld>
          <a:endParaRPr lang="en-US" sz="54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10</xdr:col>
      <xdr:colOff>117919</xdr:colOff>
      <xdr:row>1</xdr:row>
      <xdr:rowOff>219075</xdr:rowOff>
    </xdr:from>
    <xdr:to>
      <xdr:col>10</xdr:col>
      <xdr:colOff>1089469</xdr:colOff>
      <xdr:row>5</xdr:row>
      <xdr:rowOff>113157</xdr:rowOff>
    </xdr:to>
    <xdr:sp macro="" textlink="H!A26">
      <xdr:nvSpPr>
        <xdr:cNvPr id="12" name="Flowchart: Off-page Connector 11"/>
        <xdr:cNvSpPr/>
      </xdr:nvSpPr>
      <xdr:spPr>
        <a:xfrm>
          <a:off x="12014644" y="628650"/>
          <a:ext cx="971550" cy="703707"/>
        </a:xfrm>
        <a:prstGeom prst="flowChartOffpage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2A32318B-A5E8-4B93-8A6E-0C208B9E0972}" type="TxLink">
            <a:rPr lang="en-US" sz="4000" b="0" i="0" u="none" strike="noStrike">
              <a:solidFill>
                <a:srgbClr val="FFBF00"/>
              </a:solidFill>
              <a:latin typeface="Agency FB" panose="020B0503020202020204" pitchFamily="34" charset="0"/>
            </a:rPr>
            <a:pPr algn="ctr"/>
            <a:t>5</a:t>
          </a:fld>
          <a:endParaRPr lang="en-US" sz="4000">
            <a:solidFill>
              <a:srgbClr val="FFBF00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10</xdr:col>
      <xdr:colOff>119062</xdr:colOff>
      <xdr:row>7</xdr:row>
      <xdr:rowOff>0</xdr:rowOff>
    </xdr:from>
    <xdr:to>
      <xdr:col>10</xdr:col>
      <xdr:colOff>1088326</xdr:colOff>
      <xdr:row>10</xdr:row>
      <xdr:rowOff>141732</xdr:rowOff>
    </xdr:to>
    <xdr:sp macro="" textlink="H!B33">
      <xdr:nvSpPr>
        <xdr:cNvPr id="13" name="Flowchart: Off-page Connector 12"/>
        <xdr:cNvSpPr/>
      </xdr:nvSpPr>
      <xdr:spPr>
        <a:xfrm>
          <a:off x="12015787" y="1714500"/>
          <a:ext cx="969264" cy="713232"/>
        </a:xfrm>
        <a:prstGeom prst="flowChartOffpage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F7B8B5B0-5FE4-4DC1-86B5-9362A36B3B8F}" type="TxLink">
            <a:rPr lang="en-US" sz="4000" b="0" i="0" u="none" strike="noStrike">
              <a:solidFill>
                <a:srgbClr val="FFBF00"/>
              </a:solidFill>
              <a:latin typeface="Agency FB"/>
            </a:rPr>
            <a:pPr algn="ctr"/>
            <a:t>19</a:t>
          </a:fld>
          <a:endParaRPr lang="en-US" sz="4000">
            <a:solidFill>
              <a:srgbClr val="FFB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104775</xdr:rowOff>
    </xdr:from>
    <xdr:to>
      <xdr:col>4</xdr:col>
      <xdr:colOff>1752600</xdr:colOff>
      <xdr:row>9</xdr:row>
      <xdr:rowOff>114300</xdr:rowOff>
    </xdr:to>
    <xdr:sp macro="" textlink="H!B8">
      <xdr:nvSpPr>
        <xdr:cNvPr id="15" name="Donut 14"/>
        <xdr:cNvSpPr/>
      </xdr:nvSpPr>
      <xdr:spPr>
        <a:xfrm>
          <a:off x="3829050" y="581025"/>
          <a:ext cx="1447800" cy="1438275"/>
        </a:xfrm>
        <a:prstGeom prst="donut">
          <a:avLst>
            <a:gd name="adj" fmla="val 7064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9D506A3-C9E1-4252-B472-DEA96870D1D3}" type="TxLink">
            <a:rPr lang="en-US" sz="6000" b="0" i="0" u="none" strike="noStrike">
              <a:ln>
                <a:noFill/>
              </a:ln>
              <a:solidFill>
                <a:srgbClr val="000000"/>
              </a:solidFill>
              <a:latin typeface="+mn-lt"/>
            </a:rPr>
            <a:pPr algn="ctr"/>
            <a:t>2</a:t>
          </a:fld>
          <a:endParaRPr lang="en-US" sz="6000">
            <a:ln>
              <a:noFill/>
            </a:ln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2</xdr:col>
      <xdr:colOff>361950</xdr:colOff>
      <xdr:row>3</xdr:row>
      <xdr:rowOff>104775</xdr:rowOff>
    </xdr:from>
    <xdr:to>
      <xdr:col>2</xdr:col>
      <xdr:colOff>1809750</xdr:colOff>
      <xdr:row>9</xdr:row>
      <xdr:rowOff>114300</xdr:rowOff>
    </xdr:to>
    <xdr:sp macro="" textlink="H!B7">
      <xdr:nvSpPr>
        <xdr:cNvPr id="16" name="Donut 15"/>
        <xdr:cNvSpPr/>
      </xdr:nvSpPr>
      <xdr:spPr>
        <a:xfrm>
          <a:off x="1228725" y="581025"/>
          <a:ext cx="1447800" cy="1438275"/>
        </a:xfrm>
        <a:prstGeom prst="donut">
          <a:avLst>
            <a:gd name="adj" fmla="val 7064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66D4D9B-6ED1-43E3-BC32-760B62877148}" type="TxLink">
            <a:rPr lang="en-US" sz="6000" b="0" i="0" u="none" strike="noStrike">
              <a:solidFill>
                <a:srgbClr val="000000"/>
              </a:solidFill>
              <a:latin typeface="+mn-lt"/>
            </a:rPr>
            <a:pPr algn="ctr"/>
            <a:t>1</a:t>
          </a:fld>
          <a:endParaRPr lang="en-US" sz="6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6</xdr:col>
      <xdr:colOff>228600</xdr:colOff>
      <xdr:row>3</xdr:row>
      <xdr:rowOff>104775</xdr:rowOff>
    </xdr:from>
    <xdr:to>
      <xdr:col>6</xdr:col>
      <xdr:colOff>1676400</xdr:colOff>
      <xdr:row>9</xdr:row>
      <xdr:rowOff>114300</xdr:rowOff>
    </xdr:to>
    <xdr:sp macro="" textlink="H!B9">
      <xdr:nvSpPr>
        <xdr:cNvPr id="17" name="Donut 16"/>
        <xdr:cNvSpPr/>
      </xdr:nvSpPr>
      <xdr:spPr>
        <a:xfrm>
          <a:off x="6410325" y="581025"/>
          <a:ext cx="1447800" cy="1438275"/>
        </a:xfrm>
        <a:prstGeom prst="donut">
          <a:avLst>
            <a:gd name="adj" fmla="val 7064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25B7320-EDFB-46B2-98A8-6E551DF8496D}" type="TxLink">
            <a:rPr lang="en-US" sz="6000" b="0" i="0" u="none" strike="noStrike">
              <a:solidFill>
                <a:srgbClr val="000000"/>
              </a:solidFill>
              <a:latin typeface="+mn-lt"/>
            </a:rPr>
            <a:pPr algn="ctr"/>
            <a:t>3</a:t>
          </a:fld>
          <a:endParaRPr lang="en-US" sz="6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8</xdr:col>
      <xdr:colOff>209550</xdr:colOff>
      <xdr:row>3</xdr:row>
      <xdr:rowOff>104775</xdr:rowOff>
    </xdr:from>
    <xdr:to>
      <xdr:col>8</xdr:col>
      <xdr:colOff>1657350</xdr:colOff>
      <xdr:row>9</xdr:row>
      <xdr:rowOff>114300</xdr:rowOff>
    </xdr:to>
    <xdr:sp macro="" textlink="H!B10">
      <xdr:nvSpPr>
        <xdr:cNvPr id="18" name="Donut 17"/>
        <xdr:cNvSpPr/>
      </xdr:nvSpPr>
      <xdr:spPr>
        <a:xfrm>
          <a:off x="9048750" y="581025"/>
          <a:ext cx="1447800" cy="1438275"/>
        </a:xfrm>
        <a:prstGeom prst="donut">
          <a:avLst>
            <a:gd name="adj" fmla="val 7064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3441C21-BC19-41BD-A901-1E74F20B3D8E}" type="TxLink">
            <a:rPr lang="en-US" sz="6000" b="0" i="0" u="none" strike="noStrike">
              <a:solidFill>
                <a:srgbClr val="000000"/>
              </a:solidFill>
              <a:latin typeface="+mn-lt"/>
            </a:rPr>
            <a:pPr algn="ctr"/>
            <a:t>2</a:t>
          </a:fld>
          <a:endParaRPr lang="en-US" sz="6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10</xdr:col>
      <xdr:colOff>238125</xdr:colOff>
      <xdr:row>3</xdr:row>
      <xdr:rowOff>104775</xdr:rowOff>
    </xdr:from>
    <xdr:to>
      <xdr:col>10</xdr:col>
      <xdr:colOff>1685925</xdr:colOff>
      <xdr:row>9</xdr:row>
      <xdr:rowOff>114300</xdr:rowOff>
    </xdr:to>
    <xdr:sp macro="" textlink="H!B11">
      <xdr:nvSpPr>
        <xdr:cNvPr id="19" name="Donut 18"/>
        <xdr:cNvSpPr/>
      </xdr:nvSpPr>
      <xdr:spPr>
        <a:xfrm>
          <a:off x="11734800" y="581025"/>
          <a:ext cx="1447800" cy="1438275"/>
        </a:xfrm>
        <a:prstGeom prst="donut">
          <a:avLst>
            <a:gd name="adj" fmla="val 7064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9415B6B-986B-42BA-A51C-E4373DA7F623}" type="TxLink">
            <a:rPr lang="en-US" sz="6000" b="0" i="0" u="none" strike="noStrike">
              <a:solidFill>
                <a:srgbClr val="000000"/>
              </a:solidFill>
              <a:latin typeface="+mn-lt"/>
            </a:rPr>
            <a:pPr algn="ctr"/>
            <a:t>0</a:t>
          </a:fld>
          <a:endParaRPr lang="en-US" sz="6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12</xdr:col>
      <xdr:colOff>238125</xdr:colOff>
      <xdr:row>3</xdr:row>
      <xdr:rowOff>104775</xdr:rowOff>
    </xdr:from>
    <xdr:to>
      <xdr:col>12</xdr:col>
      <xdr:colOff>1685925</xdr:colOff>
      <xdr:row>9</xdr:row>
      <xdr:rowOff>114300</xdr:rowOff>
    </xdr:to>
    <xdr:sp macro="" textlink="H!B12">
      <xdr:nvSpPr>
        <xdr:cNvPr id="7" name="Donut 6"/>
        <xdr:cNvSpPr/>
      </xdr:nvSpPr>
      <xdr:spPr>
        <a:xfrm>
          <a:off x="10704419" y="777128"/>
          <a:ext cx="1447800" cy="1421466"/>
        </a:xfrm>
        <a:prstGeom prst="donut">
          <a:avLst>
            <a:gd name="adj" fmla="val 7064"/>
          </a:avLst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5E54068-247D-4E05-8DD9-C8B1D0C60999}" type="TxLink">
            <a:rPr lang="en-US" sz="6000" b="0" i="0" u="none" strike="noStrike">
              <a:solidFill>
                <a:srgbClr val="000000"/>
              </a:solidFill>
              <a:latin typeface="+mn-lt"/>
            </a:rPr>
            <a:pPr algn="ctr"/>
            <a:t>1</a:t>
          </a:fld>
          <a:endParaRPr lang="en-US" sz="6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260488</xdr:colOff>
      <xdr:row>3</xdr:row>
      <xdr:rowOff>30231</xdr:rowOff>
    </xdr:from>
    <xdr:to>
      <xdr:col>21</xdr:col>
      <xdr:colOff>323850</xdr:colOff>
      <xdr:row>15</xdr:row>
      <xdr:rowOff>304799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_PROJ" displayName="T_PROJ" ref="A13:O28" totalsRowShown="0" headerRowDxfId="29" dataDxfId="28">
  <autoFilter ref="A13:O28"/>
  <tableColumns count="15">
    <tableColumn id="9" name="PROJECT ID" dataDxfId="27"/>
    <tableColumn id="1" name="NAME" dataDxfId="26"/>
    <tableColumn id="8" name="START DATE" dataDxfId="25"/>
    <tableColumn id="2" name="STAGE 1 DT" dataDxfId="24"/>
    <tableColumn id="3" name="STAGE 2 DT" dataDxfId="23"/>
    <tableColumn id="4" name="STAGE 3 DT" dataDxfId="22"/>
    <tableColumn id="5" name="STAGE 4 DT" dataDxfId="21"/>
    <tableColumn id="6" name="STAGE 5 DT" dataDxfId="20"/>
    <tableColumn id="7" name="STAGE 6 DT" dataDxfId="19"/>
    <tableColumn id="10" name="TYPE" dataDxfId="18"/>
    <tableColumn id="11" name="OWNER" dataDxfId="17"/>
    <tableColumn id="14" name="CURRENT STAGE" dataDxfId="16">
      <calculatedColumnFormula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calculatedColumnFormula>
    </tableColumn>
    <tableColumn id="16" name="COMPLETION DATE" dataDxfId="15">
      <calculatedColumnFormula>IF(T_PROJ[[#This Row],[CURRENT STAGE]]="COMPLETED",INDEX(T_PROJ[],ROW(T_PROJ[[#This Row],[PROJECT ID]])-ROW(T_PROJ[[#Headers],[PROJECT ID]]),MATCH("STAGE "&amp;N_ST&amp;" DT",T_PROJ[#Headers],0)),"")</calculatedColumnFormula>
    </tableColumn>
    <tableColumn id="12" name="DURATION (DAYS)" dataDxfId="14">
      <calculatedColumnFormula>IFERROR(IF(T_PROJ[[#This Row],[VALIDATION]]="NO ERROR",IF(T_PROJ[[#This Row],[CURRENT STAGE]]="COMPLETED",T_PROJ[[#This Row],[COMPLETION DATE]]-T_PROJ[[#This Row],[START DATE]]+1,TD-T_PROJ[[#This Row],[START DATE]]+1),""),"")</calculatedColumnFormula>
    </tableColumn>
    <tableColumn id="13" name="VALIDATION" dataDxfId="13">
      <calculatedColumnFormula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_ST" displayName="T_ST" ref="B4:B10" totalsRowShown="0" headerRowDxfId="12" dataDxfId="11">
  <autoFilter ref="B4:B10">
    <filterColumn colId="0" hiddenButton="1"/>
  </autoFilter>
  <tableColumns count="1">
    <tableColumn id="2" name="STAGE NAME" dataDxfId="10"/>
  </tableColumns>
  <tableStyleInfo name="TableStyleMedium1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dzara.com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Normal="100" workbookViewId="0">
      <selection activeCell="E3" sqref="E3"/>
    </sheetView>
  </sheetViews>
  <sheetFormatPr defaultRowHeight="15"/>
  <cols>
    <col min="1" max="1" width="15.28515625" style="22" customWidth="1"/>
    <col min="2" max="2" width="21.42578125" style="22" customWidth="1"/>
    <col min="3" max="4" width="17.85546875" style="22" customWidth="1"/>
    <col min="5" max="5" width="18.5703125" style="22" customWidth="1"/>
    <col min="6" max="8" width="17.85546875" style="22" customWidth="1"/>
    <col min="9" max="9" width="17" style="22" customWidth="1"/>
    <col min="10" max="10" width="15.85546875" style="22" customWidth="1"/>
    <col min="11" max="11" width="17.85546875" style="22" customWidth="1"/>
    <col min="12" max="13" width="19.7109375" style="22" customWidth="1"/>
    <col min="14" max="14" width="19.42578125" style="22" customWidth="1"/>
    <col min="15" max="15" width="14.28515625" style="22" bestFit="1" customWidth="1"/>
    <col min="16" max="16" width="20.85546875" style="22" bestFit="1" customWidth="1"/>
    <col min="17" max="16384" width="9.140625" style="22"/>
  </cols>
  <sheetData>
    <row r="1" spans="1:15" ht="26.25">
      <c r="A1" s="40" t="s">
        <v>37</v>
      </c>
      <c r="B1" s="23"/>
      <c r="C1" s="24"/>
      <c r="D1" s="25"/>
      <c r="E1" s="25"/>
      <c r="F1" s="91" t="s">
        <v>61</v>
      </c>
      <c r="G1" s="91"/>
      <c r="H1" s="25"/>
      <c r="I1" s="26"/>
      <c r="J1" s="26"/>
      <c r="K1" s="25"/>
      <c r="L1" s="25"/>
      <c r="M1" s="25"/>
      <c r="N1" s="25"/>
      <c r="O1" s="25"/>
    </row>
    <row r="2" spans="1:15" ht="18" customHeight="1">
      <c r="A2" s="27"/>
      <c r="B2" s="25"/>
      <c r="C2" s="25"/>
      <c r="D2" s="27"/>
      <c r="E2" s="25"/>
      <c r="F2" s="92" t="s">
        <v>62</v>
      </c>
      <c r="G2" s="92"/>
      <c r="H2" s="27"/>
      <c r="I2" s="26"/>
      <c r="J2" s="26"/>
      <c r="K2" s="42" t="s">
        <v>21</v>
      </c>
      <c r="L2" s="25"/>
      <c r="M2" s="25"/>
      <c r="N2" s="25"/>
      <c r="O2" s="25"/>
    </row>
    <row r="3" spans="1:15" ht="15.75">
      <c r="A3" s="27"/>
      <c r="B3" s="41" t="s">
        <v>36</v>
      </c>
      <c r="C3" s="25"/>
      <c r="D3" s="25"/>
      <c r="E3" s="25"/>
      <c r="F3" s="93" t="s">
        <v>60</v>
      </c>
      <c r="G3" s="92"/>
      <c r="H3" s="25"/>
      <c r="I3" s="26"/>
      <c r="J3" s="26"/>
      <c r="K3" s="25"/>
      <c r="L3" s="25"/>
      <c r="M3" s="25"/>
      <c r="N3" s="25"/>
      <c r="O3" s="25"/>
    </row>
    <row r="4" spans="1:15">
      <c r="A4" s="25"/>
      <c r="B4" s="43" t="s">
        <v>19</v>
      </c>
      <c r="C4" s="25"/>
      <c r="D4" s="25"/>
      <c r="E4" s="25"/>
      <c r="F4" s="25"/>
      <c r="G4" s="25"/>
      <c r="H4" s="25"/>
      <c r="I4" s="26"/>
      <c r="J4" s="26"/>
      <c r="K4" s="25"/>
      <c r="L4" s="25"/>
      <c r="M4" s="25"/>
      <c r="N4" s="25"/>
      <c r="O4" s="25"/>
    </row>
    <row r="5" spans="1:15">
      <c r="A5" s="25"/>
      <c r="B5" s="44" t="s">
        <v>43</v>
      </c>
      <c r="C5" s="25"/>
      <c r="D5" s="25"/>
      <c r="E5" s="25"/>
      <c r="F5" s="25"/>
      <c r="G5" s="25"/>
      <c r="H5" s="25"/>
      <c r="I5" s="26"/>
      <c r="J5" s="26"/>
      <c r="K5" s="25"/>
      <c r="L5" s="25"/>
      <c r="M5" s="25"/>
      <c r="N5" s="25"/>
      <c r="O5" s="25"/>
    </row>
    <row r="6" spans="1:15">
      <c r="A6" s="25"/>
      <c r="B6" s="44" t="s">
        <v>44</v>
      </c>
      <c r="C6" s="25"/>
      <c r="D6" s="29"/>
      <c r="E6" s="25"/>
      <c r="F6" s="25"/>
      <c r="G6" s="25"/>
      <c r="H6" s="25"/>
      <c r="I6" s="26"/>
      <c r="J6" s="26"/>
      <c r="K6" s="30"/>
      <c r="L6" s="25"/>
      <c r="M6" s="25"/>
      <c r="N6" s="25"/>
      <c r="O6" s="25"/>
    </row>
    <row r="7" spans="1:15" ht="15.75">
      <c r="A7" s="25"/>
      <c r="B7" s="44" t="s">
        <v>16</v>
      </c>
      <c r="C7" s="39" t="s">
        <v>40</v>
      </c>
      <c r="D7" s="25"/>
      <c r="E7" s="25"/>
      <c r="F7" s="25"/>
      <c r="G7" s="25"/>
      <c r="H7" s="25"/>
      <c r="I7" s="26"/>
      <c r="J7" s="26"/>
      <c r="K7" s="42" t="s">
        <v>45</v>
      </c>
      <c r="L7" s="25"/>
      <c r="M7" s="25"/>
      <c r="N7" s="25"/>
      <c r="O7" s="25"/>
    </row>
    <row r="8" spans="1:15">
      <c r="A8" s="25"/>
      <c r="B8" s="44" t="s">
        <v>17</v>
      </c>
      <c r="C8" s="25"/>
      <c r="D8" s="25"/>
      <c r="E8" s="25"/>
      <c r="F8" s="25"/>
      <c r="G8" s="25"/>
      <c r="H8" s="25"/>
      <c r="I8" s="26"/>
      <c r="J8" s="26"/>
      <c r="K8" s="25"/>
      <c r="L8" s="25"/>
      <c r="M8" s="25"/>
      <c r="N8" s="25"/>
      <c r="O8" s="25"/>
    </row>
    <row r="9" spans="1:15">
      <c r="A9" s="25"/>
      <c r="B9" s="44" t="s">
        <v>64</v>
      </c>
      <c r="C9" s="25"/>
      <c r="D9" s="25"/>
      <c r="E9" s="25"/>
      <c r="F9" s="25"/>
      <c r="G9" s="25"/>
      <c r="H9" s="25"/>
      <c r="I9" s="26"/>
      <c r="J9" s="26"/>
      <c r="K9" s="25"/>
      <c r="L9" s="25"/>
      <c r="M9" s="25"/>
      <c r="N9" s="25"/>
      <c r="O9" s="25"/>
    </row>
    <row r="10" spans="1:15">
      <c r="A10" s="25"/>
      <c r="B10" s="44" t="s">
        <v>18</v>
      </c>
      <c r="C10" s="25"/>
      <c r="D10" s="25"/>
      <c r="E10" s="25"/>
      <c r="F10" s="25"/>
      <c r="G10" s="25"/>
      <c r="H10" s="25"/>
      <c r="I10" s="26"/>
      <c r="J10" s="26"/>
      <c r="K10" s="25"/>
      <c r="L10" s="25"/>
      <c r="M10" s="25"/>
      <c r="N10" s="25"/>
      <c r="O10" s="25"/>
    </row>
    <row r="11" spans="1:15">
      <c r="A11" s="25"/>
      <c r="B11" s="25"/>
      <c r="C11" s="25"/>
      <c r="D11" s="25"/>
      <c r="E11" s="25"/>
      <c r="F11" s="25"/>
      <c r="G11" s="25"/>
      <c r="H11" s="25"/>
      <c r="I11" s="26"/>
      <c r="J11" s="26"/>
      <c r="K11" s="30"/>
      <c r="L11" s="25"/>
      <c r="M11" s="25"/>
      <c r="N11" s="25"/>
      <c r="O11" s="25"/>
    </row>
    <row r="12" spans="1:15" ht="36" customHeight="1">
      <c r="A12" s="41" t="s">
        <v>38</v>
      </c>
      <c r="B12" s="25"/>
      <c r="C12" s="25"/>
      <c r="D12" s="37" t="str">
        <f>IF(LEN(INDEX(L_ST,1))=0,"",INDEX(L_ST,1))</f>
        <v>RESEARCH</v>
      </c>
      <c r="E12" s="37" t="str">
        <f>IF(LEN(INDEX(L_ST,2))=0,"",INDEX(L_ST,2))</f>
        <v>APPROVAL</v>
      </c>
      <c r="F12" s="37" t="str">
        <f>IF(LEN(INDEX(L_ST,3))=0,"",INDEX(L_ST,3))</f>
        <v>DEVELOP</v>
      </c>
      <c r="G12" s="37" t="str">
        <f>IF(LEN(INDEX(L_ST,4))=0,"",INDEX(L_ST,4))</f>
        <v>TEST</v>
      </c>
      <c r="H12" s="37" t="str">
        <f>IF(LEN(INDEX(L_ST,5))=0,"",INDEX(L_ST,5))</f>
        <v>EXECUTE</v>
      </c>
      <c r="I12" s="38" t="str">
        <f>IF(LEN(INDEX(L_ST,6))=0,"",INDEX(L_ST,6))</f>
        <v>LAUNCH</v>
      </c>
      <c r="J12" s="26"/>
      <c r="K12" s="25"/>
      <c r="L12" s="31" t="s">
        <v>39</v>
      </c>
      <c r="M12" s="31" t="s">
        <v>39</v>
      </c>
      <c r="N12" s="31" t="s">
        <v>39</v>
      </c>
      <c r="O12" s="31" t="s">
        <v>39</v>
      </c>
    </row>
    <row r="13" spans="1:15">
      <c r="A13" s="32" t="s">
        <v>20</v>
      </c>
      <c r="B13" s="32" t="s">
        <v>0</v>
      </c>
      <c r="C13" s="28" t="s">
        <v>7</v>
      </c>
      <c r="D13" s="28" t="s">
        <v>1</v>
      </c>
      <c r="E13" s="28" t="s">
        <v>2</v>
      </c>
      <c r="F13" s="28" t="s">
        <v>3</v>
      </c>
      <c r="G13" s="28" t="s">
        <v>4</v>
      </c>
      <c r="H13" s="28" t="s">
        <v>5</v>
      </c>
      <c r="I13" s="28" t="s">
        <v>6</v>
      </c>
      <c r="J13" s="32" t="s">
        <v>11</v>
      </c>
      <c r="K13" s="32" t="s">
        <v>10</v>
      </c>
      <c r="L13" s="33" t="s">
        <v>13</v>
      </c>
      <c r="M13" s="33" t="s">
        <v>51</v>
      </c>
      <c r="N13" s="33" t="s">
        <v>15</v>
      </c>
      <c r="O13" s="33" t="s">
        <v>12</v>
      </c>
    </row>
    <row r="14" spans="1:15">
      <c r="A14" s="34">
        <v>1</v>
      </c>
      <c r="B14" s="35" t="s">
        <v>8</v>
      </c>
      <c r="C14" s="36">
        <v>42491</v>
      </c>
      <c r="D14" s="36">
        <v>42496</v>
      </c>
      <c r="E14" s="36">
        <v>42496</v>
      </c>
      <c r="F14" s="36">
        <v>42505</v>
      </c>
      <c r="G14" s="36"/>
      <c r="H14" s="36"/>
      <c r="I14" s="36"/>
      <c r="J14" s="35" t="s">
        <v>30</v>
      </c>
      <c r="K14" s="35" t="s">
        <v>32</v>
      </c>
      <c r="L14" s="35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TEST</v>
      </c>
      <c r="M14" s="36" t="str">
        <f>IF(T_PROJ[[#This Row],[CURRENT STAGE]]="COMPLETED",INDEX(T_PROJ[],ROW(T_PROJ[[#This Row],[PROJECT ID]])-ROW(T_PROJ[[#Headers],[PROJECT ID]]),MATCH("STAGE "&amp;N_ST&amp;" DT",T_PROJ[#Headers],0)),"")</f>
        <v/>
      </c>
      <c r="N14" s="35">
        <f ca="1">IFERROR(IF(T_PROJ[[#This Row],[VALIDATION]]="NO ERROR",IF(T_PROJ[[#This Row],[CURRENT STAGE]]="COMPLETED",T_PROJ[[#This Row],[COMPLETION DATE]]-T_PROJ[[#This Row],[START DATE]]+1,TD-T_PROJ[[#This Row],[START DATE]]+1),""),"")</f>
        <v>100</v>
      </c>
      <c r="O14" s="35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15" spans="1:15">
      <c r="A15" s="34">
        <v>2</v>
      </c>
      <c r="B15" s="35" t="s">
        <v>9</v>
      </c>
      <c r="C15" s="36">
        <v>42495</v>
      </c>
      <c r="D15" s="36">
        <v>42502</v>
      </c>
      <c r="E15" s="36">
        <v>42503</v>
      </c>
      <c r="F15" s="36">
        <v>42505</v>
      </c>
      <c r="G15" s="36">
        <v>42508</v>
      </c>
      <c r="H15" s="36">
        <v>42510</v>
      </c>
      <c r="I15" s="36">
        <v>42511</v>
      </c>
      <c r="J15" s="35" t="s">
        <v>31</v>
      </c>
      <c r="K15" s="35" t="s">
        <v>33</v>
      </c>
      <c r="L15" s="35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COMPLETED</v>
      </c>
      <c r="M15" s="36">
        <f>IF(T_PROJ[[#This Row],[CURRENT STAGE]]="COMPLETED",INDEX(T_PROJ[],ROW(T_PROJ[[#This Row],[PROJECT ID]])-ROW(T_PROJ[[#Headers],[PROJECT ID]]),MATCH("STAGE "&amp;N_ST&amp;" DT",T_PROJ[#Headers],0)),"")</f>
        <v>42511</v>
      </c>
      <c r="N15" s="35">
        <f ca="1">IFERROR(IF(T_PROJ[[#This Row],[VALIDATION]]="NO ERROR",IF(T_PROJ[[#This Row],[CURRENT STAGE]]="COMPLETED",T_PROJ[[#This Row],[COMPLETION DATE]]-T_PROJ[[#This Row],[START DATE]]+1,TD-T_PROJ[[#This Row],[START DATE]]+1),""),"")</f>
        <v>17</v>
      </c>
      <c r="O15" s="35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16" spans="1:15">
      <c r="A16" s="34">
        <v>3</v>
      </c>
      <c r="B16" s="35" t="s">
        <v>24</v>
      </c>
      <c r="C16" s="36">
        <v>42523</v>
      </c>
      <c r="D16" s="36">
        <v>42528</v>
      </c>
      <c r="E16" s="36"/>
      <c r="F16" s="36"/>
      <c r="G16" s="36"/>
      <c r="H16" s="36"/>
      <c r="I16" s="36"/>
      <c r="J16" s="35" t="s">
        <v>30</v>
      </c>
      <c r="K16" s="35" t="s">
        <v>32</v>
      </c>
      <c r="L16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APPROVAL</v>
      </c>
      <c r="M16" s="36" t="str">
        <f>IF(T_PROJ[[#This Row],[CURRENT STAGE]]="COMPLETED",INDEX(T_PROJ[],ROW(T_PROJ[[#This Row],[PROJECT ID]])-ROW(T_PROJ[[#Headers],[PROJECT ID]]),MATCH("STAGE "&amp;N_ST&amp;" DT",T_PROJ[#Headers],0)),"")</f>
        <v/>
      </c>
      <c r="N16" s="34">
        <f ca="1">IFERROR(IF(T_PROJ[[#This Row],[VALIDATION]]="NO ERROR",IF(T_PROJ[[#This Row],[CURRENT STAGE]]="COMPLETED",T_PROJ[[#This Row],[COMPLETION DATE]]-T_PROJ[[#This Row],[START DATE]]+1,TD-T_PROJ[[#This Row],[START DATE]]+1),""),"")</f>
        <v>68</v>
      </c>
      <c r="O16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17" spans="1:15">
      <c r="A17" s="34">
        <v>4</v>
      </c>
      <c r="B17" s="35" t="s">
        <v>26</v>
      </c>
      <c r="C17" s="36">
        <v>42522</v>
      </c>
      <c r="D17" s="36">
        <v>42526</v>
      </c>
      <c r="E17" s="36"/>
      <c r="F17" s="36"/>
      <c r="G17" s="36"/>
      <c r="H17" s="36"/>
      <c r="I17" s="36"/>
      <c r="J17" s="35" t="s">
        <v>31</v>
      </c>
      <c r="K17" s="35" t="s">
        <v>32</v>
      </c>
      <c r="L17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APPROVAL</v>
      </c>
      <c r="M17" s="36" t="str">
        <f>IF(T_PROJ[[#This Row],[CURRENT STAGE]]="COMPLETED",INDEX(T_PROJ[],ROW(T_PROJ[[#This Row],[PROJECT ID]])-ROW(T_PROJ[[#Headers],[PROJECT ID]]),MATCH("STAGE "&amp;N_ST&amp;" DT",T_PROJ[#Headers],0)),"")</f>
        <v/>
      </c>
      <c r="N17" s="34">
        <f ca="1">IFERROR(IF(T_PROJ[[#This Row],[VALIDATION]]="NO ERROR",IF(T_PROJ[[#This Row],[CURRENT STAGE]]="COMPLETED",T_PROJ[[#This Row],[COMPLETION DATE]]-T_PROJ[[#This Row],[START DATE]]+1,TD-T_PROJ[[#This Row],[START DATE]]+1),""),"")</f>
        <v>69</v>
      </c>
      <c r="O17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18" spans="1:15">
      <c r="A18" s="34">
        <v>5</v>
      </c>
      <c r="B18" s="35" t="s">
        <v>27</v>
      </c>
      <c r="C18" s="36">
        <v>42523</v>
      </c>
      <c r="D18" s="36"/>
      <c r="E18" s="36">
        <v>42526</v>
      </c>
      <c r="F18" s="36"/>
      <c r="G18" s="36"/>
      <c r="H18" s="36"/>
      <c r="I18" s="36"/>
      <c r="J18" s="35" t="s">
        <v>30</v>
      </c>
      <c r="K18" s="35" t="s">
        <v>33</v>
      </c>
      <c r="L18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DEVELOP</v>
      </c>
      <c r="M18" s="36" t="str">
        <f>IF(T_PROJ[[#This Row],[CURRENT STAGE]]="COMPLETED",INDEX(T_PROJ[],ROW(T_PROJ[[#This Row],[PROJECT ID]])-ROW(T_PROJ[[#Headers],[PROJECT ID]]),MATCH("STAGE "&amp;N_ST&amp;" DT",T_PROJ[#Headers],0)),"")</f>
        <v/>
      </c>
      <c r="N18" s="34" t="str">
        <f ca="1">IFERROR(IF(T_PROJ[[#This Row],[VALIDATION]]="NO ERROR",IF(T_PROJ[[#This Row],[CURRENT STAGE]]="COMPLETED",T_PROJ[[#This Row],[COMPLETION DATE]]-T_PROJ[[#This Row],[START DATE]]+1,TD-T_PROJ[[#This Row],[START DATE]]+1),""),"")</f>
        <v/>
      </c>
      <c r="O18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ERROR</v>
      </c>
    </row>
    <row r="19" spans="1:15">
      <c r="A19" s="34">
        <v>6</v>
      </c>
      <c r="B19" s="35" t="s">
        <v>28</v>
      </c>
      <c r="C19" s="36">
        <v>42524</v>
      </c>
      <c r="D19" s="36">
        <v>42525</v>
      </c>
      <c r="E19" s="36">
        <v>42527</v>
      </c>
      <c r="F19" s="36"/>
      <c r="G19" s="36"/>
      <c r="H19" s="36"/>
      <c r="I19" s="36"/>
      <c r="J19" s="35" t="s">
        <v>31</v>
      </c>
      <c r="K19" s="35" t="s">
        <v>32</v>
      </c>
      <c r="L19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DEVELOP</v>
      </c>
      <c r="M19" s="36" t="str">
        <f>IF(T_PROJ[[#This Row],[CURRENT STAGE]]="COMPLETED",INDEX(T_PROJ[],ROW(T_PROJ[[#This Row],[PROJECT ID]])-ROW(T_PROJ[[#Headers],[PROJECT ID]]),MATCH("STAGE "&amp;N_ST&amp;" DT",T_PROJ[#Headers],0)),"")</f>
        <v/>
      </c>
      <c r="N19" s="34">
        <f ca="1">IFERROR(IF(T_PROJ[[#This Row],[VALIDATION]]="NO ERROR",IF(T_PROJ[[#This Row],[CURRENT STAGE]]="COMPLETED",T_PROJ[[#This Row],[COMPLETION DATE]]-T_PROJ[[#This Row],[START DATE]]+1,TD-T_PROJ[[#This Row],[START DATE]]+1),""),"")</f>
        <v>67</v>
      </c>
      <c r="O19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0" spans="1:15">
      <c r="A20" s="34">
        <v>7</v>
      </c>
      <c r="B20" s="35" t="s">
        <v>29</v>
      </c>
      <c r="C20" s="36">
        <v>42525</v>
      </c>
      <c r="D20" s="36">
        <v>42526</v>
      </c>
      <c r="E20" s="36">
        <v>42528</v>
      </c>
      <c r="F20" s="36">
        <v>42529</v>
      </c>
      <c r="G20" s="36"/>
      <c r="H20" s="36"/>
      <c r="I20" s="36"/>
      <c r="J20" s="35" t="s">
        <v>30</v>
      </c>
      <c r="K20" s="35" t="s">
        <v>32</v>
      </c>
      <c r="L20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TEST</v>
      </c>
      <c r="M20" s="36" t="str">
        <f>IF(T_PROJ[[#This Row],[CURRENT STAGE]]="COMPLETED",INDEX(T_PROJ[],ROW(T_PROJ[[#This Row],[PROJECT ID]])-ROW(T_PROJ[[#Headers],[PROJECT ID]]),MATCH("STAGE "&amp;N_ST&amp;" DT",T_PROJ[#Headers],0)),"")</f>
        <v/>
      </c>
      <c r="N20" s="34">
        <f ca="1">IFERROR(IF(T_PROJ[[#This Row],[VALIDATION]]="NO ERROR",IF(T_PROJ[[#This Row],[CURRENT STAGE]]="COMPLETED",T_PROJ[[#This Row],[COMPLETION DATE]]-T_PROJ[[#This Row],[START DATE]]+1,TD-T_PROJ[[#This Row],[START DATE]]+1),""),"")</f>
        <v>66</v>
      </c>
      <c r="O20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1" spans="1:15">
      <c r="A21" s="34">
        <v>8</v>
      </c>
      <c r="B21" s="35" t="s">
        <v>34</v>
      </c>
      <c r="C21" s="36">
        <v>42526</v>
      </c>
      <c r="D21" s="36">
        <v>42529</v>
      </c>
      <c r="E21" s="36">
        <v>42530</v>
      </c>
      <c r="F21" s="36">
        <v>42532</v>
      </c>
      <c r="G21" s="36">
        <v>42534</v>
      </c>
      <c r="H21" s="36">
        <v>42536</v>
      </c>
      <c r="I21" s="36"/>
      <c r="J21" s="35" t="s">
        <v>31</v>
      </c>
      <c r="K21" s="35" t="s">
        <v>32</v>
      </c>
      <c r="L21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LAUNCH</v>
      </c>
      <c r="M21" s="36" t="str">
        <f>IF(T_PROJ[[#This Row],[CURRENT STAGE]]="COMPLETED",INDEX(T_PROJ[],ROW(T_PROJ[[#This Row],[PROJECT ID]])-ROW(T_PROJ[[#Headers],[PROJECT ID]]),MATCH("STAGE "&amp;N_ST&amp;" DT",T_PROJ[#Headers],0)),"")</f>
        <v/>
      </c>
      <c r="N21" s="34">
        <f ca="1">IFERROR(IF(T_PROJ[[#This Row],[VALIDATION]]="NO ERROR",IF(T_PROJ[[#This Row],[CURRENT STAGE]]="COMPLETED",T_PROJ[[#This Row],[COMPLETION DATE]]-T_PROJ[[#This Row],[START DATE]]+1,TD-T_PROJ[[#This Row],[START DATE]]+1),""),"")</f>
        <v>65</v>
      </c>
      <c r="O21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2" spans="1:15">
      <c r="A22" s="34">
        <v>9</v>
      </c>
      <c r="B22" s="35" t="s">
        <v>35</v>
      </c>
      <c r="C22" s="36">
        <v>42526</v>
      </c>
      <c r="D22" s="36">
        <v>42529</v>
      </c>
      <c r="E22" s="36">
        <v>42530</v>
      </c>
      <c r="F22" s="36">
        <v>42532</v>
      </c>
      <c r="G22" s="36">
        <v>42534</v>
      </c>
      <c r="H22" s="36">
        <v>42534</v>
      </c>
      <c r="I22" s="36">
        <v>42534</v>
      </c>
      <c r="J22" s="35" t="s">
        <v>31</v>
      </c>
      <c r="K22" s="35" t="s">
        <v>32</v>
      </c>
      <c r="L22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COMPLETED</v>
      </c>
      <c r="M22" s="36">
        <f>IF(T_PROJ[[#This Row],[CURRENT STAGE]]="COMPLETED",INDEX(T_PROJ[],ROW(T_PROJ[[#This Row],[PROJECT ID]])-ROW(T_PROJ[[#Headers],[PROJECT ID]]),MATCH("STAGE "&amp;N_ST&amp;" DT",T_PROJ[#Headers],0)),"")</f>
        <v>42534</v>
      </c>
      <c r="N22" s="34">
        <f ca="1">IFERROR(IF(T_PROJ[[#This Row],[VALIDATION]]="NO ERROR",IF(T_PROJ[[#This Row],[CURRENT STAGE]]="COMPLETED",T_PROJ[[#This Row],[COMPLETION DATE]]-T_PROJ[[#This Row],[START DATE]]+1,TD-T_PROJ[[#This Row],[START DATE]]+1),""),"")</f>
        <v>9</v>
      </c>
      <c r="O22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3" spans="1:15">
      <c r="A23" s="34">
        <v>10</v>
      </c>
      <c r="B23" s="35" t="s">
        <v>42</v>
      </c>
      <c r="C23" s="36">
        <v>42527</v>
      </c>
      <c r="D23" s="36">
        <v>42529</v>
      </c>
      <c r="E23" s="36">
        <v>42530</v>
      </c>
      <c r="F23" s="36"/>
      <c r="G23" s="36"/>
      <c r="H23" s="36"/>
      <c r="I23" s="36"/>
      <c r="J23" s="35"/>
      <c r="K23" s="35" t="s">
        <v>33</v>
      </c>
      <c r="L23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DEVELOP</v>
      </c>
      <c r="M23" s="36" t="str">
        <f>IF(T_PROJ[[#This Row],[CURRENT STAGE]]="COMPLETED",INDEX(T_PROJ[],ROW(T_PROJ[[#This Row],[PROJECT ID]])-ROW(T_PROJ[[#Headers],[PROJECT ID]]),MATCH("STAGE "&amp;N_ST&amp;" DT",T_PROJ[#Headers],0)),"")</f>
        <v/>
      </c>
      <c r="N23" s="34">
        <f ca="1">IFERROR(IF(T_PROJ[[#This Row],[VALIDATION]]="NO ERROR",IF(T_PROJ[[#This Row],[CURRENT STAGE]]="COMPLETED",T_PROJ[[#This Row],[COMPLETION DATE]]-T_PROJ[[#This Row],[START DATE]]+1,TD-T_PROJ[[#This Row],[START DATE]]+1),""),"")</f>
        <v>64</v>
      </c>
      <c r="O23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4" spans="1:15">
      <c r="A24" s="34">
        <v>11</v>
      </c>
      <c r="B24" s="35" t="s">
        <v>46</v>
      </c>
      <c r="C24" s="36">
        <v>42491</v>
      </c>
      <c r="D24" s="36"/>
      <c r="E24" s="36"/>
      <c r="F24" s="36"/>
      <c r="G24" s="36"/>
      <c r="H24" s="36"/>
      <c r="I24" s="36"/>
      <c r="J24" s="35"/>
      <c r="K24" s="35" t="s">
        <v>47</v>
      </c>
      <c r="L24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RESEARCH</v>
      </c>
      <c r="M24" s="36" t="str">
        <f>IF(T_PROJ[[#This Row],[CURRENT STAGE]]="COMPLETED",INDEX(T_PROJ[],ROW(T_PROJ[[#This Row],[PROJECT ID]])-ROW(T_PROJ[[#Headers],[PROJECT ID]]),MATCH("STAGE "&amp;N_ST&amp;" DT",T_PROJ[#Headers],0)),"")</f>
        <v/>
      </c>
      <c r="N24" s="34">
        <f ca="1">IFERROR(IF(T_PROJ[[#This Row],[VALIDATION]]="NO ERROR",IF(T_PROJ[[#This Row],[CURRENT STAGE]]="COMPLETED",T_PROJ[[#This Row],[COMPLETION DATE]]-T_PROJ[[#This Row],[START DATE]]+1,TD-T_PROJ[[#This Row],[START DATE]]+1),""),"")</f>
        <v>100</v>
      </c>
      <c r="O24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5" spans="1:15">
      <c r="A25" s="34">
        <v>12</v>
      </c>
      <c r="B25" s="35" t="s">
        <v>53</v>
      </c>
      <c r="C25" s="36">
        <v>42461</v>
      </c>
      <c r="D25" s="36">
        <v>42462</v>
      </c>
      <c r="E25" s="36">
        <v>42463</v>
      </c>
      <c r="F25" s="36">
        <v>42470</v>
      </c>
      <c r="G25" s="36">
        <v>42480</v>
      </c>
      <c r="H25" s="36">
        <v>42485</v>
      </c>
      <c r="I25" s="36">
        <v>42488</v>
      </c>
      <c r="J25" s="35" t="s">
        <v>31</v>
      </c>
      <c r="K25" s="35" t="s">
        <v>33</v>
      </c>
      <c r="L25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COMPLETED</v>
      </c>
      <c r="M25" s="36">
        <f>IF(T_PROJ[[#This Row],[CURRENT STAGE]]="COMPLETED",INDEX(T_PROJ[],ROW(T_PROJ[[#This Row],[PROJECT ID]])-ROW(T_PROJ[[#Headers],[PROJECT ID]]),MATCH("STAGE "&amp;N_ST&amp;" DT",T_PROJ[#Headers],0)),"")</f>
        <v>42488</v>
      </c>
      <c r="N25" s="34">
        <f ca="1">IFERROR(IF(T_PROJ[[#This Row],[VALIDATION]]="NO ERROR",IF(T_PROJ[[#This Row],[CURRENT STAGE]]="COMPLETED",T_PROJ[[#This Row],[COMPLETION DATE]]-T_PROJ[[#This Row],[START DATE]]+1,TD-T_PROJ[[#This Row],[START DATE]]+1),""),"")</f>
        <v>28</v>
      </c>
      <c r="O25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6" spans="1:15">
      <c r="A26" s="34">
        <v>13</v>
      </c>
      <c r="B26" s="35" t="s">
        <v>56</v>
      </c>
      <c r="C26" s="36">
        <v>42430</v>
      </c>
      <c r="D26" s="36">
        <v>42431</v>
      </c>
      <c r="E26" s="36">
        <v>42437</v>
      </c>
      <c r="F26" s="36">
        <v>42438</v>
      </c>
      <c r="G26" s="36">
        <v>42441</v>
      </c>
      <c r="H26" s="36">
        <v>42443</v>
      </c>
      <c r="I26" s="36">
        <v>42449</v>
      </c>
      <c r="J26" s="35" t="s">
        <v>57</v>
      </c>
      <c r="K26" s="35" t="s">
        <v>32</v>
      </c>
      <c r="L26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COMPLETED</v>
      </c>
      <c r="M26" s="36">
        <f>IF(T_PROJ[[#This Row],[CURRENT STAGE]]="COMPLETED",INDEX(T_PROJ[],ROW(T_PROJ[[#This Row],[PROJECT ID]])-ROW(T_PROJ[[#Headers],[PROJECT ID]]),MATCH("STAGE "&amp;N_ST&amp;" DT",T_PROJ[#Headers],0)),"")</f>
        <v>42449</v>
      </c>
      <c r="N26" s="34">
        <f ca="1">IFERROR(IF(T_PROJ[[#This Row],[VALIDATION]]="NO ERROR",IF(T_PROJ[[#This Row],[CURRENT STAGE]]="COMPLETED",T_PROJ[[#This Row],[COMPLETION DATE]]-T_PROJ[[#This Row],[START DATE]]+1,TD-T_PROJ[[#This Row],[START DATE]]+1),""),"")</f>
        <v>20</v>
      </c>
      <c r="O26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7" spans="1:15">
      <c r="A27" s="34">
        <v>14</v>
      </c>
      <c r="B27" s="35" t="s">
        <v>59</v>
      </c>
      <c r="C27" s="36">
        <v>42430</v>
      </c>
      <c r="D27" s="36">
        <v>42431</v>
      </c>
      <c r="E27" s="36">
        <v>42437</v>
      </c>
      <c r="F27" s="36">
        <v>42438</v>
      </c>
      <c r="G27" s="36">
        <v>42441</v>
      </c>
      <c r="H27" s="36">
        <v>42443</v>
      </c>
      <c r="I27" s="36">
        <v>42449</v>
      </c>
      <c r="J27" s="35" t="s">
        <v>57</v>
      </c>
      <c r="K27" s="35" t="s">
        <v>32</v>
      </c>
      <c r="L27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COMPLETED</v>
      </c>
      <c r="M27" s="36">
        <f>IF(T_PROJ[[#This Row],[CURRENT STAGE]]="COMPLETED",INDEX(T_PROJ[],ROW(T_PROJ[[#This Row],[PROJECT ID]])-ROW(T_PROJ[[#Headers],[PROJECT ID]]),MATCH("STAGE "&amp;N_ST&amp;" DT",T_PROJ[#Headers],0)),"")</f>
        <v>42449</v>
      </c>
      <c r="N27" s="34">
        <f ca="1">IFERROR(IF(T_PROJ[[#This Row],[VALIDATION]]="NO ERROR",IF(T_PROJ[[#This Row],[CURRENT STAGE]]="COMPLETED",T_PROJ[[#This Row],[COMPLETION DATE]]-T_PROJ[[#This Row],[START DATE]]+1,TD-T_PROJ[[#This Row],[START DATE]]+1),""),"")</f>
        <v>20</v>
      </c>
      <c r="O27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  <row r="28" spans="1:15">
      <c r="A28" s="34">
        <v>15</v>
      </c>
      <c r="B28" s="35" t="s">
        <v>65</v>
      </c>
      <c r="C28" s="36">
        <v>42523</v>
      </c>
      <c r="D28" s="36">
        <v>42526</v>
      </c>
      <c r="E28" s="36">
        <v>42529</v>
      </c>
      <c r="F28" s="36"/>
      <c r="G28" s="36"/>
      <c r="H28" s="36"/>
      <c r="I28" s="36"/>
      <c r="J28" s="35"/>
      <c r="K28" s="35"/>
      <c r="L28" s="34" t="str">
        <f>IFERROR(IF(INDEX(T_PROJ[],ROW(T_PROJ[[#This Row],[PROJECT ID]])-ROW(T_PROJ[[#Headers],[PROJECT ID]]),MATCH("STAGE "&amp;N_ST&amp;" DT",T_PROJ[#Headers],0))&gt;0,"COMPLETED",INDEX(L_ST,IF(T_PROJ[[#This Row],[STAGE 5 DT]]&gt;0,6,IF(T_PROJ[[#This Row],[STAGE 4 DT]]&gt;0,5,IF(T_PROJ[[#This Row],[STAGE 3 DT]]&gt;0,4,IF(T_PROJ[[#This Row],[STAGE 2 DT]]&gt;0,3,IF(T_PROJ[[#This Row],[STAGE 1 DT]]&gt;0,2,IF(T_PROJ[[#This Row],[START DATE]]&gt;0,1,0)))))))),"")</f>
        <v>DEVELOP</v>
      </c>
      <c r="M28" s="36" t="str">
        <f>IF(T_PROJ[[#This Row],[CURRENT STAGE]]="COMPLETED",INDEX(T_PROJ[],ROW(T_PROJ[[#This Row],[PROJECT ID]])-ROW(T_PROJ[[#Headers],[PROJECT ID]]),MATCH("STAGE "&amp;N_ST&amp;" DT",T_PROJ[#Headers],0)),"")</f>
        <v/>
      </c>
      <c r="N28" s="34">
        <f ca="1">IFERROR(IF(T_PROJ[[#This Row],[VALIDATION]]="NO ERROR",IF(T_PROJ[[#This Row],[CURRENT STAGE]]="COMPLETED",T_PROJ[[#This Row],[COMPLETION DATE]]-T_PROJ[[#This Row],[START DATE]]+1,TD-T_PROJ[[#This Row],[START DATE]]+1),""),"")</f>
        <v>68</v>
      </c>
      <c r="O28" s="34" t="str">
        <f ca="1">IFERROR(IF(AND(AND(IF(T_PROJ[[#This Row],[STAGE 1 DT]]&gt;0,T_PROJ[[#This Row],[START DATE]]&lt;=T_PROJ[[#This Row],[STAGE 1 DT]],TRUE),IF(T_PROJ[[#This Row],[STAGE 2 DT]]&gt;0,T_PROJ[[#This Row],[STAGE 1 DT]]&lt;=T_PROJ[[#This Row],[STAGE 2 DT]],TRUE),IF(T_PROJ[[#This Row],[STAGE 3 DT]]&gt;0,T_PROJ[[#This Row],[STAGE 2 DT]]&lt;=T_PROJ[[#This Row],[STAGE 3 DT]],TRUE),IF(T_PROJ[[#This Row],[STAGE 4 DT]]&gt;0,T_PROJ[[#This Row],[STAGE 3 DT]]&lt;=T_PROJ[[#This Row],[STAGE 4 DT]],TRUE),IF(T_PROJ[[#This Row],[STAGE 5 DT]]&gt;0,T_PROJ[[#This Row],[STAGE 4 DT]]&lt;=T_PROJ[[#This Row],[STAGE 5 DT]],TRUE),IF(T_PROJ[[#This Row],[STAGE 6 DT]]&gt;0,T_PROJ[[#This Row],[STAGE 5 DT]]&lt;=T_PROJ[[#This Row],[STAGE 6 DT]],TRUE)),IF(T_PROJ[[#This Row],[CURRENT STAGE]]="COMPLETED",COUNTIF(OFFSET(T_PROJ[[#This Row],[START DATE]],0,0,1,N_ST),"")=0,COUNTIF(OFFSET(T_PROJ[[#This Row],[START DATE]],0,0,1,IFERROR(MATCH(T_PROJ[[#This Row],[CURRENT STAGE]],L_ST,0),0)),"")=0)),"NO ERROR","ERROR"),"ERROR")</f>
        <v>NO ERROR</v>
      </c>
    </row>
  </sheetData>
  <mergeCells count="3">
    <mergeCell ref="F1:G1"/>
    <mergeCell ref="F2:G2"/>
    <mergeCell ref="F3:G3"/>
  </mergeCells>
  <dataValidations count="1">
    <dataValidation type="date" operator="greaterThan" allowBlank="1" showInputMessage="1" showErrorMessage="1" errorTitle="Enter Valid Date" error="Please enter a date after 1/1/1900" sqref="C14:I28">
      <formula1>1</formula1>
    </dataValidation>
  </dataValidations>
  <hyperlinks>
    <hyperlink ref="F1" r:id="rId1" display="indzara.com"/>
  </hyperlinks>
  <pageMargins left="0.7" right="0.7" top="0.75" bottom="0.75" header="0.3" footer="0.3"/>
  <pageSetup orientation="portrait" horizontalDpi="4294967293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showGridLines="0" zoomScale="85" zoomScaleNormal="85" workbookViewId="0">
      <selection activeCell="P17" sqref="P17"/>
    </sheetView>
  </sheetViews>
  <sheetFormatPr defaultRowHeight="15"/>
  <cols>
    <col min="1" max="1" width="3.85546875" style="45" customWidth="1"/>
    <col min="2" max="2" width="2.5703125" style="45" customWidth="1"/>
    <col min="3" max="3" width="30.7109375" style="45" customWidth="1"/>
    <col min="4" max="4" width="2.7109375" style="45" customWidth="1"/>
    <col min="5" max="5" width="30.7109375" style="45" customWidth="1"/>
    <col min="6" max="6" width="2.7109375" style="45" customWidth="1"/>
    <col min="7" max="7" width="30.7109375" style="45" customWidth="1"/>
    <col min="8" max="8" width="2.7109375" style="45" customWidth="1"/>
    <col min="9" max="9" width="30.7109375" style="45" customWidth="1"/>
    <col min="10" max="10" width="2.7109375" style="45" customWidth="1"/>
    <col min="11" max="11" width="30.7109375" style="45" customWidth="1"/>
    <col min="12" max="12" width="2.7109375" style="45" customWidth="1"/>
    <col min="13" max="13" width="30.7109375" style="45" customWidth="1"/>
    <col min="14" max="14" width="3.5703125" style="45" customWidth="1"/>
    <col min="15" max="17" width="9.140625" style="45"/>
    <col min="18" max="19" width="15.140625" style="45" bestFit="1" customWidth="1"/>
    <col min="20" max="16384" width="9.140625" style="45"/>
  </cols>
  <sheetData>
    <row r="1" spans="1:26" ht="15.75" thickBot="1"/>
    <row r="2" spans="1:26" ht="18.75">
      <c r="A2" s="18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8.75">
      <c r="B3" s="49"/>
      <c r="C3" s="50"/>
      <c r="D3" s="51"/>
      <c r="E3" s="52"/>
      <c r="F3" s="51"/>
      <c r="G3" s="53"/>
      <c r="H3" s="51"/>
      <c r="I3" s="54"/>
      <c r="J3" s="51"/>
      <c r="K3" s="55"/>
      <c r="L3" s="51"/>
      <c r="M3" s="56"/>
      <c r="N3" s="5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8.75">
      <c r="B4" s="49"/>
      <c r="C4" s="50"/>
      <c r="D4" s="51"/>
      <c r="E4" s="52"/>
      <c r="F4" s="51"/>
      <c r="G4" s="53"/>
      <c r="H4" s="51"/>
      <c r="I4" s="54"/>
      <c r="J4" s="51"/>
      <c r="K4" s="55"/>
      <c r="L4" s="51"/>
      <c r="M4" s="56"/>
      <c r="N4" s="5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.75">
      <c r="B5" s="49"/>
      <c r="C5" s="50"/>
      <c r="D5" s="51"/>
      <c r="E5" s="52"/>
      <c r="F5" s="51"/>
      <c r="G5" s="53"/>
      <c r="H5" s="51"/>
      <c r="I5" s="54"/>
      <c r="J5" s="51"/>
      <c r="K5" s="55"/>
      <c r="L5" s="51"/>
      <c r="M5" s="56"/>
      <c r="N5" s="57"/>
      <c r="Q5" s="18"/>
      <c r="T5" s="18"/>
      <c r="U5" s="18"/>
      <c r="V5" s="18"/>
      <c r="W5" s="18"/>
      <c r="X5" s="18"/>
      <c r="Y5" s="18"/>
      <c r="Z5" s="18"/>
    </row>
    <row r="6" spans="1:26" ht="18.75">
      <c r="B6" s="49"/>
      <c r="C6" s="50"/>
      <c r="D6" s="51"/>
      <c r="E6" s="52"/>
      <c r="F6" s="51"/>
      <c r="G6" s="53"/>
      <c r="H6" s="51"/>
      <c r="I6" s="54"/>
      <c r="J6" s="51"/>
      <c r="K6" s="55"/>
      <c r="L6" s="51"/>
      <c r="M6" s="56"/>
      <c r="N6" s="57"/>
      <c r="Q6" s="18"/>
      <c r="T6" s="18"/>
      <c r="U6" s="18"/>
      <c r="V6" s="18"/>
      <c r="W6" s="18"/>
      <c r="X6" s="18"/>
      <c r="Y6" s="18"/>
      <c r="Z6" s="18"/>
    </row>
    <row r="7" spans="1:26" ht="18.75">
      <c r="B7" s="49"/>
      <c r="C7" s="50"/>
      <c r="D7" s="51"/>
      <c r="E7" s="52"/>
      <c r="F7" s="51"/>
      <c r="G7" s="53"/>
      <c r="H7" s="51"/>
      <c r="I7" s="54"/>
      <c r="J7" s="51"/>
      <c r="K7" s="55"/>
      <c r="L7" s="51"/>
      <c r="M7" s="56"/>
      <c r="N7" s="57"/>
      <c r="Q7" s="18"/>
      <c r="T7" s="18"/>
      <c r="U7" s="18"/>
      <c r="V7" s="18"/>
      <c r="W7" s="18"/>
      <c r="X7" s="18"/>
      <c r="Y7" s="18"/>
      <c r="Z7" s="18"/>
    </row>
    <row r="8" spans="1:26" ht="18.75">
      <c r="B8" s="49"/>
      <c r="C8" s="50"/>
      <c r="D8" s="51"/>
      <c r="E8" s="52"/>
      <c r="F8" s="51"/>
      <c r="G8" s="53"/>
      <c r="H8" s="51"/>
      <c r="I8" s="54"/>
      <c r="J8" s="51"/>
      <c r="K8" s="55"/>
      <c r="L8" s="51"/>
      <c r="M8" s="56"/>
      <c r="N8" s="57"/>
      <c r="Q8" s="18"/>
      <c r="T8" s="18"/>
      <c r="U8" s="18"/>
      <c r="V8" s="18"/>
      <c r="W8" s="18"/>
      <c r="X8" s="18"/>
      <c r="Y8" s="18"/>
      <c r="Z8" s="18"/>
    </row>
    <row r="9" spans="1:26" ht="18.75">
      <c r="B9" s="49"/>
      <c r="C9" s="50"/>
      <c r="D9" s="51"/>
      <c r="E9" s="52"/>
      <c r="F9" s="51"/>
      <c r="G9" s="53"/>
      <c r="H9" s="51"/>
      <c r="I9" s="54"/>
      <c r="J9" s="51"/>
      <c r="K9" s="55"/>
      <c r="L9" s="51"/>
      <c r="M9" s="56"/>
      <c r="N9" s="57"/>
      <c r="Q9" s="18"/>
      <c r="T9" s="18"/>
      <c r="U9" s="18"/>
      <c r="V9" s="18"/>
      <c r="W9" s="18"/>
      <c r="X9" s="18"/>
      <c r="Y9" s="18"/>
      <c r="Z9" s="18"/>
    </row>
    <row r="10" spans="1:26" ht="18.75">
      <c r="B10" s="49"/>
      <c r="C10" s="50"/>
      <c r="D10" s="51"/>
      <c r="E10" s="52"/>
      <c r="F10" s="51"/>
      <c r="G10" s="53"/>
      <c r="H10" s="51"/>
      <c r="I10" s="54"/>
      <c r="J10" s="51"/>
      <c r="K10" s="55"/>
      <c r="L10" s="51"/>
      <c r="M10" s="56"/>
      <c r="N10" s="57"/>
      <c r="Q10" s="18"/>
      <c r="T10" s="18"/>
      <c r="U10" s="18"/>
      <c r="V10" s="18"/>
      <c r="W10" s="18"/>
      <c r="X10" s="18"/>
      <c r="Y10" s="18"/>
      <c r="Z10" s="18"/>
    </row>
    <row r="11" spans="1:26" ht="36" customHeight="1">
      <c r="B11" s="49"/>
      <c r="C11" s="58" t="str">
        <f>IF(LEN(INDEX(L_ST,1))=0,"",INDEX(L_ST,1))</f>
        <v>RESEARCH</v>
      </c>
      <c r="D11" s="59"/>
      <c r="E11" s="60" t="str">
        <f>IF(LEN(INDEX(L_ST,2))=0,"",INDEX(L_ST,2))</f>
        <v>APPROVAL</v>
      </c>
      <c r="F11" s="51"/>
      <c r="G11" s="61" t="str">
        <f>IF(LEN(INDEX(L_ST,3))=0,"",INDEX(L_ST,3))</f>
        <v>DEVELOP</v>
      </c>
      <c r="H11" s="51"/>
      <c r="I11" s="62" t="str">
        <f>IF(LEN(INDEX(L_ST,4))=0,"",INDEX(L_ST,4))</f>
        <v>TEST</v>
      </c>
      <c r="J11" s="51"/>
      <c r="K11" s="63" t="str">
        <f>IF(LEN(INDEX(L_ST,5))=0,"",INDEX(L_ST,5))</f>
        <v>EXECUTE</v>
      </c>
      <c r="L11" s="51"/>
      <c r="M11" s="64" t="str">
        <f>IF(LEN(INDEX(L_ST,6))=0,"",INDEX(L_ST,6))</f>
        <v>LAUNCH</v>
      </c>
      <c r="N11" s="57"/>
      <c r="Q11" s="18"/>
      <c r="T11" s="18"/>
      <c r="U11" s="18"/>
      <c r="V11" s="18"/>
      <c r="W11" s="18"/>
      <c r="X11" s="18"/>
      <c r="Y11" s="18"/>
      <c r="Z11" s="18"/>
    </row>
    <row r="12" spans="1:26" ht="19.5" thickBot="1">
      <c r="B12" s="4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57"/>
      <c r="Q12" s="18"/>
      <c r="T12" s="18"/>
      <c r="U12" s="18"/>
      <c r="V12" s="18"/>
      <c r="W12" s="18"/>
      <c r="X12" s="18"/>
      <c r="Y12" s="18"/>
      <c r="Z12" s="18"/>
    </row>
    <row r="13" spans="1:26" ht="21">
      <c r="B13" s="49"/>
      <c r="C13" s="66" t="str">
        <f ca="1">IFERROR(INDEX(T_PROJ[NAME],H!F6-N_RH),"")</f>
        <v>Project Eleven</v>
      </c>
      <c r="D13" s="67"/>
      <c r="E13" s="66" t="str">
        <f ca="1">IFERROR(INDEX(T_PROJ[NAME],H!H6-N_RH),"")</f>
        <v>Project Three</v>
      </c>
      <c r="F13" s="68"/>
      <c r="G13" s="66" t="str">
        <f ca="1">IFERROR(INDEX(T_PROJ[NAME],H!J6-N_RH),"")</f>
        <v>Project Six</v>
      </c>
      <c r="H13" s="68"/>
      <c r="I13" s="66" t="str">
        <f ca="1">IFERROR(INDEX(T_PROJ[NAME],H!L6-N_RH),"")</f>
        <v>Project One</v>
      </c>
      <c r="J13" s="68"/>
      <c r="K13" s="66" t="str">
        <f ca="1">IFERROR(INDEX(T_PROJ[NAME],H!N6-N_RH),"")</f>
        <v/>
      </c>
      <c r="L13" s="68"/>
      <c r="M13" s="66" t="str">
        <f ca="1">IFERROR(INDEX(T_PROJ[NAME],H!P6-N_RH),"")</f>
        <v>Project Eight</v>
      </c>
      <c r="N13" s="57"/>
      <c r="O13" s="18"/>
      <c r="P13" s="18"/>
      <c r="Q13" s="18"/>
      <c r="T13" s="18"/>
      <c r="U13" s="18"/>
      <c r="V13" s="18"/>
      <c r="W13" s="18"/>
      <c r="X13" s="18"/>
      <c r="Y13" s="18"/>
      <c r="Z13" s="18"/>
    </row>
    <row r="14" spans="1:26" ht="21">
      <c r="B14" s="49"/>
      <c r="C14" s="69">
        <f ca="1">IFERROR(IF(LEN(INDEX(T_PROJ[PROJECT ID],H!F7-N_RH))=0,"",INDEX(T_PROJ[PROJECT ID],H!F7-N_RH)),"")</f>
        <v>11</v>
      </c>
      <c r="D14" s="70"/>
      <c r="E14" s="69">
        <f ca="1">IFERROR(IF(LEN(INDEX(T_PROJ[PROJECT ID],H!H7-N_RH))=0,"",INDEX(T_PROJ[PROJECT ID],H!H7-N_RH)),"")</f>
        <v>3</v>
      </c>
      <c r="F14" s="68"/>
      <c r="G14" s="69">
        <f ca="1">IFERROR(IF(LEN(INDEX(T_PROJ[PROJECT ID],H!J7-N_RH))=0,"",INDEX(T_PROJ[PROJECT ID],H!J7-N_RH)),"")</f>
        <v>6</v>
      </c>
      <c r="H14" s="68"/>
      <c r="I14" s="69">
        <f ca="1">IFERROR(IF(LEN(INDEX(T_PROJ[PROJECT ID],H!L7-N_RH))=0,"",INDEX(T_PROJ[PROJECT ID],H!L7-N_RH)),"")</f>
        <v>1</v>
      </c>
      <c r="J14" s="68"/>
      <c r="K14" s="69" t="str">
        <f ca="1">IFERROR(IF(LEN(INDEX(T_PROJ[PROJECT ID],H!N7-N_RH))=0,"",INDEX(T_PROJ[PROJECT ID],H!N7-N_RH)),"")</f>
        <v/>
      </c>
      <c r="L14" s="68"/>
      <c r="M14" s="69">
        <f ca="1">IFERROR(IF(LEN(INDEX(T_PROJ[PROJECT ID],H!P7-N_RH))=0,"",INDEX(T_PROJ[PROJECT ID],H!P7-N_RH)),"")</f>
        <v>8</v>
      </c>
      <c r="N14" s="57"/>
      <c r="O14" s="18"/>
      <c r="P14" s="18"/>
      <c r="Q14" s="18"/>
      <c r="T14" s="18"/>
      <c r="U14" s="18"/>
      <c r="V14" s="18"/>
      <c r="W14" s="18"/>
      <c r="X14" s="18"/>
      <c r="Y14" s="18"/>
      <c r="Z14" s="18"/>
    </row>
    <row r="15" spans="1:26" ht="21">
      <c r="B15" s="49"/>
      <c r="C15" s="69" t="str">
        <f ca="1">IFERROR(IF(LEN(INDEX(T_PROJ[TYPE],H!F8-N_RH))=0,"",INDEX(T_PROJ[TYPE],H!F8-N_RH)),"")</f>
        <v/>
      </c>
      <c r="D15" s="70"/>
      <c r="E15" s="69" t="str">
        <f ca="1">IFERROR(IF(LEN(INDEX(T_PROJ[TYPE],H!H8-N_RH))=0,"",INDEX(T_PROJ[TYPE],H!H8-N_RH)),"")</f>
        <v>Internal</v>
      </c>
      <c r="F15" s="68"/>
      <c r="G15" s="69" t="str">
        <f ca="1">IFERROR(IF(LEN(INDEX(T_PROJ[TYPE],H!J8-N_RH))=0,"",INDEX(T_PROJ[TYPE],H!J8-N_RH)),"")</f>
        <v>External</v>
      </c>
      <c r="H15" s="68"/>
      <c r="I15" s="69" t="str">
        <f ca="1">IFERROR(IF(LEN(INDEX(T_PROJ[TYPE],H!L8-N_RH))=0,"",INDEX(T_PROJ[TYPE],H!L8-N_RH)),"")</f>
        <v>Internal</v>
      </c>
      <c r="J15" s="68"/>
      <c r="K15" s="69" t="str">
        <f ca="1">IFERROR(IF(LEN(INDEX(T_PROJ[TYPE],H!N8-N_RH))=0,"",INDEX(T_PROJ[TYPE],H!N8-N_RH)),"")</f>
        <v/>
      </c>
      <c r="L15" s="68"/>
      <c r="M15" s="69" t="str">
        <f ca="1">IFERROR(IF(LEN(INDEX(T_PROJ[TYPE],H!P8-N_RH))=0,"",INDEX(T_PROJ[TYPE],H!P8-N_RH)),"")</f>
        <v>External</v>
      </c>
      <c r="N15" s="57"/>
      <c r="O15" s="18"/>
      <c r="P15" s="18"/>
      <c r="Q15" s="18"/>
      <c r="T15" s="18"/>
      <c r="U15" s="18"/>
      <c r="V15" s="18"/>
      <c r="W15" s="18"/>
      <c r="X15" s="18"/>
      <c r="Y15" s="18"/>
      <c r="Z15" s="18"/>
    </row>
    <row r="16" spans="1:26" ht="21.75" thickBot="1">
      <c r="B16" s="49"/>
      <c r="C16" s="71" t="str">
        <f ca="1">IFERROR(IF(LEN(INDEX(T_PROJ[OWNER],H!F9-N_RH))=0,"",INDEX(T_PROJ[OWNER],H!F9-N_RH)),"")</f>
        <v>Project Manager 3</v>
      </c>
      <c r="D16" s="70"/>
      <c r="E16" s="71" t="str">
        <f ca="1">IFERROR(IF(LEN(INDEX(T_PROJ[OWNER],H!H9-N_RH))=0,"",INDEX(T_PROJ[OWNER],H!H9-N_RH)),"")</f>
        <v>Project Manager 1</v>
      </c>
      <c r="F16" s="68"/>
      <c r="G16" s="71" t="str">
        <f ca="1">IFERROR(IF(LEN(INDEX(T_PROJ[OWNER],H!J9-N_RH))=0,"",INDEX(T_PROJ[OWNER],H!J9-N_RH)),"")</f>
        <v>Project Manager 1</v>
      </c>
      <c r="H16" s="68"/>
      <c r="I16" s="71" t="str">
        <f ca="1">IFERROR(IF(LEN(INDEX(T_PROJ[OWNER],H!L9-N_RH))=0,"",INDEX(T_PROJ[OWNER],H!L9-N_RH)),"")</f>
        <v>Project Manager 1</v>
      </c>
      <c r="J16" s="68"/>
      <c r="K16" s="71" t="str">
        <f ca="1">IFERROR(IF(LEN(INDEX(T_PROJ[OWNER],H!N9-N_RH))=0,"",INDEX(T_PROJ[OWNER],H!N9-N_RH)),"")</f>
        <v/>
      </c>
      <c r="L16" s="68"/>
      <c r="M16" s="71" t="str">
        <f ca="1">IFERROR(IF(LEN(INDEX(T_PROJ[OWNER],H!P9-N_RH))=0,"",INDEX(T_PROJ[OWNER],H!P9-N_RH)),"")</f>
        <v>Project Manager 1</v>
      </c>
      <c r="N16" s="57"/>
      <c r="O16" s="18"/>
      <c r="P16" s="18"/>
      <c r="Q16" s="18"/>
      <c r="T16" s="18"/>
      <c r="U16" s="18"/>
      <c r="V16" s="18"/>
      <c r="W16" s="18"/>
      <c r="X16" s="18"/>
      <c r="Y16" s="18"/>
      <c r="Z16" s="18"/>
    </row>
    <row r="17" spans="1:26" ht="21.75" thickBot="1">
      <c r="B17" s="49"/>
      <c r="C17" s="72" t="str">
        <f ca="1">IFERROR(INDEX(T_PROJ[NAME],H!F10-N_RH),"")</f>
        <v/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57"/>
      <c r="O17" s="18"/>
      <c r="P17" s="18"/>
      <c r="Q17" s="18"/>
      <c r="T17" s="18"/>
      <c r="U17" s="18"/>
      <c r="V17" s="18"/>
      <c r="W17" s="18"/>
      <c r="X17" s="18"/>
      <c r="Y17" s="18"/>
      <c r="Z17" s="18"/>
    </row>
    <row r="18" spans="1:26" ht="21">
      <c r="B18" s="49"/>
      <c r="C18" s="66" t="str">
        <f ca="1">IFERROR(INDEX(T_PROJ[NAME],H!F11-N_RH),"")</f>
        <v/>
      </c>
      <c r="D18" s="67"/>
      <c r="E18" s="66" t="str">
        <f ca="1">IFERROR(INDEX(T_PROJ[NAME],H!H11-N_RH),"")</f>
        <v>Project four</v>
      </c>
      <c r="F18" s="68"/>
      <c r="G18" s="66" t="str">
        <f ca="1">IFERROR(INDEX(T_PROJ[NAME],H!J11-N_RH),"")</f>
        <v>Project Ten</v>
      </c>
      <c r="H18" s="68"/>
      <c r="I18" s="66" t="str">
        <f ca="1">IFERROR(INDEX(T_PROJ[NAME],H!L11-N_RH),"")</f>
        <v>Project Seven</v>
      </c>
      <c r="J18" s="68"/>
      <c r="K18" s="66" t="str">
        <f ca="1">IFERROR(INDEX(T_PROJ[NAME],H!N11-N_RH),"")</f>
        <v/>
      </c>
      <c r="L18" s="68"/>
      <c r="M18" s="66" t="str">
        <f ca="1">IFERROR(INDEX(T_PROJ[NAME],H!P11-N_RH),"")</f>
        <v/>
      </c>
      <c r="N18" s="57"/>
      <c r="O18" s="18"/>
      <c r="P18" s="18"/>
      <c r="Q18" s="18"/>
      <c r="T18" s="18"/>
      <c r="U18" s="18"/>
      <c r="V18" s="18"/>
      <c r="W18" s="18"/>
      <c r="X18" s="18"/>
      <c r="Y18" s="18"/>
      <c r="Z18" s="18"/>
    </row>
    <row r="19" spans="1:26" ht="21">
      <c r="B19" s="49"/>
      <c r="C19" s="69" t="str">
        <f ca="1">IFERROR(IF(LEN(INDEX(T_PROJ[PROJECT ID],H!F12-N_RH))=0,"",INDEX(T_PROJ[PROJECT ID],H!F12-N_RH)),"")</f>
        <v/>
      </c>
      <c r="D19" s="70"/>
      <c r="E19" s="69">
        <f ca="1">IFERROR(IF(LEN(INDEX(T_PROJ[PROJECT ID],H!H12-N_RH))=0,"",INDEX(T_PROJ[PROJECT ID],H!H12-N_RH)),"")</f>
        <v>4</v>
      </c>
      <c r="F19" s="68"/>
      <c r="G19" s="69">
        <f ca="1">IFERROR(IF(LEN(INDEX(T_PROJ[PROJECT ID],H!J12-N_RH))=0,"",INDEX(T_PROJ[PROJECT ID],H!J12-N_RH)),"")</f>
        <v>10</v>
      </c>
      <c r="H19" s="68"/>
      <c r="I19" s="69">
        <f ca="1">IFERROR(IF(LEN(INDEX(T_PROJ[PROJECT ID],H!L12-N_RH))=0,"",INDEX(T_PROJ[PROJECT ID],H!L12-N_RH)),"")</f>
        <v>7</v>
      </c>
      <c r="J19" s="68"/>
      <c r="K19" s="69" t="str">
        <f ca="1">IFERROR(IF(LEN(INDEX(T_PROJ[PROJECT ID],H!N12-N_RH))=0,"",INDEX(T_PROJ[PROJECT ID],H!N12-N_RH)),"")</f>
        <v/>
      </c>
      <c r="L19" s="68"/>
      <c r="M19" s="69" t="str">
        <f ca="1">IFERROR(IF(LEN(INDEX(T_PROJ[PROJECT ID],H!P12-N_RH))=0,"",INDEX(T_PROJ[PROJECT ID],H!P12-N_RH)),"")</f>
        <v/>
      </c>
      <c r="N19" s="57"/>
      <c r="O19" s="18"/>
      <c r="P19" s="18"/>
      <c r="Q19" s="18"/>
      <c r="T19" s="18"/>
      <c r="U19" s="18"/>
      <c r="V19" s="18"/>
      <c r="W19" s="18"/>
      <c r="X19" s="18"/>
      <c r="Y19" s="18"/>
      <c r="Z19" s="18"/>
    </row>
    <row r="20" spans="1:26" ht="21">
      <c r="B20" s="49"/>
      <c r="C20" s="69" t="str">
        <f ca="1">IFERROR(IF(LEN(INDEX(T_PROJ[TYPE],H!F13-N_RH))=0,"",INDEX(T_PROJ[TYPE],H!F13-N_RH)),"")</f>
        <v/>
      </c>
      <c r="D20" s="70"/>
      <c r="E20" s="69" t="str">
        <f ca="1">IFERROR(IF(LEN(INDEX(T_PROJ[TYPE],H!H13-N_RH))=0,"",INDEX(T_PROJ[TYPE],H!H13-N_RH)),"")</f>
        <v>External</v>
      </c>
      <c r="F20" s="68"/>
      <c r="G20" s="69" t="str">
        <f ca="1">IFERROR(IF(LEN(INDEX(T_PROJ[TYPE],H!J13-N_RH))=0,"",INDEX(T_PROJ[TYPE],H!J13-N_RH)),"")</f>
        <v/>
      </c>
      <c r="H20" s="68"/>
      <c r="I20" s="69" t="str">
        <f ca="1">IFERROR(IF(LEN(INDEX(T_PROJ[TYPE],H!L13-N_RH))=0,"",INDEX(T_PROJ[TYPE],H!L13-N_RH)),"")</f>
        <v>Internal</v>
      </c>
      <c r="J20" s="68"/>
      <c r="K20" s="69" t="str">
        <f ca="1">IFERROR(IF(LEN(INDEX(T_PROJ[TYPE],H!N13-N_RH))=0,"",INDEX(T_PROJ[TYPE],H!N13-N_RH)),"")</f>
        <v/>
      </c>
      <c r="L20" s="68"/>
      <c r="M20" s="69" t="str">
        <f ca="1">IFERROR(IF(LEN(INDEX(T_PROJ[TYPE],H!P13-N_RH))=0,"",INDEX(T_PROJ[TYPE],H!P13-N_RH)),"")</f>
        <v/>
      </c>
      <c r="N20" s="57"/>
      <c r="O20" s="18"/>
      <c r="P20" s="18"/>
      <c r="Q20" s="18"/>
      <c r="T20" s="18"/>
      <c r="U20" s="18"/>
      <c r="V20" s="18"/>
      <c r="W20" s="18"/>
      <c r="X20" s="18"/>
      <c r="Y20" s="18"/>
      <c r="Z20" s="18"/>
    </row>
    <row r="21" spans="1:26" ht="21.75" thickBot="1">
      <c r="B21" s="49"/>
      <c r="C21" s="71" t="str">
        <f ca="1">IFERROR(IF(LEN(INDEX(T_PROJ[OWNER],H!F14-N_RH))=0,"",INDEX(T_PROJ[OWNER],H!F14-N_RH)),"")</f>
        <v/>
      </c>
      <c r="D21" s="70"/>
      <c r="E21" s="71" t="str">
        <f ca="1">IFERROR(IF(LEN(INDEX(T_PROJ[OWNER],H!H14-N_RH))=0,"",INDEX(T_PROJ[OWNER],H!H14-N_RH)),"")</f>
        <v>Project Manager 1</v>
      </c>
      <c r="F21" s="68"/>
      <c r="G21" s="71" t="str">
        <f ca="1">IFERROR(IF(LEN(INDEX(T_PROJ[OWNER],H!J14-N_RH))=0,"",INDEX(T_PROJ[OWNER],H!J14-N_RH)),"")</f>
        <v>Project Manager 2</v>
      </c>
      <c r="H21" s="68"/>
      <c r="I21" s="71" t="str">
        <f ca="1">IFERROR(IF(LEN(INDEX(T_PROJ[OWNER],H!L14-N_RH))=0,"",INDEX(T_PROJ[OWNER],H!L14-N_RH)),"")</f>
        <v>Project Manager 1</v>
      </c>
      <c r="J21" s="68"/>
      <c r="K21" s="71" t="str">
        <f ca="1">IFERROR(IF(LEN(INDEX(T_PROJ[OWNER],H!N14-N_RH))=0,"",INDEX(T_PROJ[OWNER],H!N14-N_RH)),"")</f>
        <v/>
      </c>
      <c r="L21" s="68"/>
      <c r="M21" s="71" t="str">
        <f ca="1">IFERROR(IF(LEN(INDEX(T_PROJ[OWNER],H!P14-N_RH))=0,"",INDEX(T_PROJ[OWNER],H!P14-N_RH)),"")</f>
        <v/>
      </c>
      <c r="N21" s="57"/>
      <c r="O21" s="18"/>
      <c r="P21" s="18"/>
      <c r="Q21" s="18"/>
      <c r="T21" s="18"/>
      <c r="U21" s="18"/>
      <c r="V21" s="18"/>
      <c r="W21" s="18"/>
      <c r="X21" s="18"/>
      <c r="Y21" s="18"/>
      <c r="Z21" s="18"/>
    </row>
    <row r="22" spans="1:26" ht="21.75" thickBot="1">
      <c r="A22" s="18"/>
      <c r="B22" s="49"/>
      <c r="C22" s="72" t="str">
        <f ca="1">IFERROR(INDEX(T_PROJ[NAME],H!F15-N_RH),"")</f>
        <v/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5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">
      <c r="A23" s="18"/>
      <c r="B23" s="49"/>
      <c r="C23" s="66" t="str">
        <f ca="1">IFERROR(INDEX(T_PROJ[NAME],H!F16-N_RH),"")</f>
        <v/>
      </c>
      <c r="D23" s="67"/>
      <c r="E23" s="66" t="str">
        <f ca="1">IFERROR(INDEX(T_PROJ[NAME],H!H16-N_RH),"")</f>
        <v/>
      </c>
      <c r="F23" s="68"/>
      <c r="G23" s="66" t="str">
        <f ca="1">IFERROR(INDEX(T_PROJ[NAME],H!J16-N_RH),"")</f>
        <v>Project Fifteen</v>
      </c>
      <c r="H23" s="68"/>
      <c r="I23" s="66" t="str">
        <f ca="1">IFERROR(INDEX(T_PROJ[NAME],H!L16-N_RH),"")</f>
        <v/>
      </c>
      <c r="J23" s="68"/>
      <c r="K23" s="66" t="str">
        <f ca="1">IFERROR(INDEX(T_PROJ[NAME],H!N16-N_RH),"")</f>
        <v/>
      </c>
      <c r="L23" s="68"/>
      <c r="M23" s="66" t="str">
        <f ca="1">IFERROR(INDEX(T_PROJ[NAME],H!P16-N_RH),"")</f>
        <v/>
      </c>
      <c r="N23" s="5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">
      <c r="A24" s="18"/>
      <c r="B24" s="49"/>
      <c r="C24" s="69" t="str">
        <f ca="1">IFERROR(IF(LEN(INDEX(T_PROJ[PROJECT ID],H!F17-N_RH))=0,"",INDEX(T_PROJ[PROJECT ID],H!F17-N_RH)),"")</f>
        <v/>
      </c>
      <c r="D24" s="70"/>
      <c r="E24" s="69" t="str">
        <f ca="1">IFERROR(IF(LEN(INDEX(T_PROJ[PROJECT ID],H!H17-N_RH))=0,"",INDEX(T_PROJ[PROJECT ID],H!H17-N_RH)),"")</f>
        <v/>
      </c>
      <c r="F24" s="68"/>
      <c r="G24" s="69">
        <f ca="1">IFERROR(IF(LEN(INDEX(T_PROJ[PROJECT ID],H!J17-N_RH))=0,"",INDEX(T_PROJ[PROJECT ID],H!J17-N_RH)),"")</f>
        <v>15</v>
      </c>
      <c r="H24" s="68"/>
      <c r="I24" s="69" t="str">
        <f ca="1">IFERROR(IF(LEN(INDEX(T_PROJ[PROJECT ID],H!L17-N_RH))=0,"",INDEX(T_PROJ[PROJECT ID],H!L17-N_RH)),"")</f>
        <v/>
      </c>
      <c r="J24" s="68"/>
      <c r="K24" s="69" t="str">
        <f ca="1">IFERROR(IF(LEN(INDEX(T_PROJ[PROJECT ID],H!N17-N_RH))=0,"",INDEX(T_PROJ[PROJECT ID],H!N17-N_RH)),"")</f>
        <v/>
      </c>
      <c r="L24" s="68"/>
      <c r="M24" s="69" t="str">
        <f ca="1">IFERROR(IF(LEN(INDEX(T_PROJ[PROJECT ID],H!P17-N_RH))=0,"",INDEX(T_PROJ[PROJECT ID],H!P17-N_RH)),"")</f>
        <v/>
      </c>
      <c r="N24" s="5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">
      <c r="A25" s="18"/>
      <c r="B25" s="49"/>
      <c r="C25" s="69" t="str">
        <f ca="1">IFERROR(IF(LEN(INDEX(T_PROJ[TYPE],H!F18-N_RH))=0,"",INDEX(T_PROJ[TYPE],H!F18-N_RH)),"")</f>
        <v/>
      </c>
      <c r="D25" s="70"/>
      <c r="E25" s="69" t="str">
        <f ca="1">IFERROR(IF(LEN(INDEX(T_PROJ[TYPE],H!H18-N_RH))=0,"",INDEX(T_PROJ[TYPE],H!H18-N_RH)),"")</f>
        <v/>
      </c>
      <c r="F25" s="68"/>
      <c r="G25" s="69" t="str">
        <f ca="1">IFERROR(IF(LEN(INDEX(T_PROJ[TYPE],H!J18-N_RH))=0,"",INDEX(T_PROJ[TYPE],H!J18-N_RH)),"")</f>
        <v/>
      </c>
      <c r="H25" s="68"/>
      <c r="I25" s="69" t="str">
        <f ca="1">IFERROR(IF(LEN(INDEX(T_PROJ[TYPE],H!L18-N_RH))=0,"",INDEX(T_PROJ[TYPE],H!L18-N_RH)),"")</f>
        <v/>
      </c>
      <c r="J25" s="68"/>
      <c r="K25" s="69" t="str">
        <f ca="1">IFERROR(IF(LEN(INDEX(T_PROJ[TYPE],H!N18-N_RH))=0,"",INDEX(T_PROJ[TYPE],H!N18-N_RH)),"")</f>
        <v/>
      </c>
      <c r="L25" s="68"/>
      <c r="M25" s="69" t="str">
        <f ca="1">IFERROR(IF(LEN(INDEX(T_PROJ[TYPE],H!P18-N_RH))=0,"",INDEX(T_PROJ[TYPE],H!P18-N_RH)),"")</f>
        <v/>
      </c>
      <c r="N25" s="5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.75" thickBot="1">
      <c r="A26" s="18"/>
      <c r="B26" s="49"/>
      <c r="C26" s="71" t="str">
        <f ca="1">IFERROR(IF(LEN(INDEX(T_PROJ[OWNER],H!F19-N_RH))=0,"",INDEX(T_PROJ[OWNER],H!F19-N_RH)),"")</f>
        <v/>
      </c>
      <c r="D26" s="70"/>
      <c r="E26" s="71" t="str">
        <f ca="1">IFERROR(IF(LEN(INDEX(T_PROJ[OWNER],H!H19-N_RH))=0,"",INDEX(T_PROJ[OWNER],H!H19-N_RH)),"")</f>
        <v/>
      </c>
      <c r="F26" s="68"/>
      <c r="G26" s="71" t="str">
        <f ca="1">IFERROR(IF(LEN(INDEX(T_PROJ[OWNER],H!J19-N_RH))=0,"",INDEX(T_PROJ[OWNER],H!J19-N_RH)),"")</f>
        <v/>
      </c>
      <c r="H26" s="68"/>
      <c r="I26" s="71" t="str">
        <f ca="1">IFERROR(IF(LEN(INDEX(T_PROJ[OWNER],H!L19-N_RH))=0,"",INDEX(T_PROJ[OWNER],H!L19-N_RH)),"")</f>
        <v/>
      </c>
      <c r="J26" s="68"/>
      <c r="K26" s="71" t="str">
        <f ca="1">IFERROR(IF(LEN(INDEX(T_PROJ[OWNER],H!N19-N_RH))=0,"",INDEX(T_PROJ[OWNER],H!N19-N_RH)),"")</f>
        <v/>
      </c>
      <c r="L26" s="68"/>
      <c r="M26" s="71" t="str">
        <f ca="1">IFERROR(IF(LEN(INDEX(T_PROJ[OWNER],H!P19-N_RH))=0,"",INDEX(T_PROJ[OWNER],H!P19-N_RH)),"")</f>
        <v/>
      </c>
      <c r="N26" s="5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.75" thickBot="1">
      <c r="A27" s="18"/>
      <c r="B27" s="49"/>
      <c r="C27" s="72" t="str">
        <f ca="1">IFERROR(INDEX(T_PROJ[NAME],H!F20-N_RH),"")</f>
        <v/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5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">
      <c r="A28" s="18"/>
      <c r="B28" s="49"/>
      <c r="C28" s="66" t="str">
        <f ca="1">IFERROR(INDEX(T_PROJ[NAME],H!F21-N_RH),"")</f>
        <v/>
      </c>
      <c r="D28" s="67"/>
      <c r="E28" s="66" t="str">
        <f ca="1">IFERROR(INDEX(T_PROJ[NAME],H!H21-N_RH),"")</f>
        <v/>
      </c>
      <c r="F28" s="68"/>
      <c r="G28" s="66" t="str">
        <f ca="1">IFERROR(INDEX(T_PROJ[NAME],H!J21-N_RH),"")</f>
        <v/>
      </c>
      <c r="H28" s="68"/>
      <c r="I28" s="66" t="str">
        <f ca="1">IFERROR(INDEX(T_PROJ[NAME],H!L21-N_RH),"")</f>
        <v/>
      </c>
      <c r="J28" s="68"/>
      <c r="K28" s="66" t="str">
        <f ca="1">IFERROR(INDEX(T_PROJ[NAME],H!N21-N_RH),"")</f>
        <v/>
      </c>
      <c r="L28" s="68"/>
      <c r="M28" s="66" t="str">
        <f ca="1">IFERROR(INDEX(T_PROJ[NAME],H!P21-N_RH),"")</f>
        <v/>
      </c>
      <c r="N28" s="5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>
      <c r="A29" s="18"/>
      <c r="B29" s="49"/>
      <c r="C29" s="69" t="str">
        <f ca="1">IFERROR(IF(LEN(INDEX(T_PROJ[PROJECT ID],H!F22-N_RH))=0,"",INDEX(T_PROJ[PROJECT ID],H!F22-N_RH)),"")</f>
        <v/>
      </c>
      <c r="D29" s="70"/>
      <c r="E29" s="69" t="str">
        <f ca="1">IFERROR(IF(LEN(INDEX(T_PROJ[PROJECT ID],H!H22-N_RH))=0,"",INDEX(T_PROJ[PROJECT ID],H!H22-N_RH)),"")</f>
        <v/>
      </c>
      <c r="F29" s="68"/>
      <c r="G29" s="69" t="str">
        <f ca="1">IFERROR(IF(LEN(INDEX(T_PROJ[PROJECT ID],H!J22-N_RH))=0,"",INDEX(T_PROJ[PROJECT ID],H!J22-N_RH)),"")</f>
        <v/>
      </c>
      <c r="H29" s="68"/>
      <c r="I29" s="69" t="str">
        <f ca="1">IFERROR(IF(LEN(INDEX(T_PROJ[PROJECT ID],H!L22-N_RH))=0,"",INDEX(T_PROJ[PROJECT ID],H!L22-N_RH)),"")</f>
        <v/>
      </c>
      <c r="J29" s="68"/>
      <c r="K29" s="69" t="str">
        <f ca="1">IFERROR(IF(LEN(INDEX(T_PROJ[PROJECT ID],H!N22-N_RH))=0,"",INDEX(T_PROJ[PROJECT ID],H!N22-N_RH)),"")</f>
        <v/>
      </c>
      <c r="L29" s="68"/>
      <c r="M29" s="69" t="str">
        <f ca="1">IFERROR(IF(LEN(INDEX(T_PROJ[PROJECT ID],H!P22-N_RH))=0,"",INDEX(T_PROJ[PROJECT ID],H!P22-N_RH)),"")</f>
        <v/>
      </c>
      <c r="N29" s="5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>
      <c r="A30" s="18"/>
      <c r="B30" s="49"/>
      <c r="C30" s="69" t="str">
        <f ca="1">IFERROR(IF(LEN(INDEX(T_PROJ[TYPE],H!F23-N_RH))=0,"",INDEX(T_PROJ[TYPE],H!F23-N_RH)),"")</f>
        <v/>
      </c>
      <c r="D30" s="70"/>
      <c r="E30" s="69" t="str">
        <f ca="1">IFERROR(IF(LEN(INDEX(T_PROJ[TYPE],H!H23-N_RH))=0,"",INDEX(T_PROJ[TYPE],H!H23-N_RH)),"")</f>
        <v/>
      </c>
      <c r="F30" s="68"/>
      <c r="G30" s="69" t="str">
        <f ca="1">IFERROR(IF(LEN(INDEX(T_PROJ[TYPE],H!J23-N_RH))=0,"",INDEX(T_PROJ[TYPE],H!J23-N_RH)),"")</f>
        <v/>
      </c>
      <c r="H30" s="68"/>
      <c r="I30" s="69" t="str">
        <f ca="1">IFERROR(IF(LEN(INDEX(T_PROJ[TYPE],H!L23-N_RH))=0,"",INDEX(T_PROJ[TYPE],H!L23-N_RH)),"")</f>
        <v/>
      </c>
      <c r="J30" s="68"/>
      <c r="K30" s="69" t="str">
        <f ca="1">IFERROR(IF(LEN(INDEX(T_PROJ[TYPE],H!N23-N_RH))=0,"",INDEX(T_PROJ[TYPE],H!N23-N_RH)),"")</f>
        <v/>
      </c>
      <c r="L30" s="68"/>
      <c r="M30" s="69" t="str">
        <f ca="1">IFERROR(IF(LEN(INDEX(T_PROJ[TYPE],H!P23-N_RH))=0,"",INDEX(T_PROJ[TYPE],H!P23-N_RH)),"")</f>
        <v/>
      </c>
      <c r="N30" s="5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.75" thickBot="1">
      <c r="A31" s="18"/>
      <c r="B31" s="49"/>
      <c r="C31" s="71" t="str">
        <f ca="1">IFERROR(IF(LEN(INDEX(T_PROJ[OWNER],H!F24-N_RH))=0,"",INDEX(T_PROJ[OWNER],H!F24-N_RH)),"")</f>
        <v/>
      </c>
      <c r="D31" s="70"/>
      <c r="E31" s="71" t="str">
        <f ca="1">IFERROR(IF(LEN(INDEX(T_PROJ[OWNER],H!H24-N_RH))=0,"",INDEX(T_PROJ[OWNER],H!H24-N_RH)),"")</f>
        <v/>
      </c>
      <c r="F31" s="68"/>
      <c r="G31" s="71" t="str">
        <f ca="1">IFERROR(IF(LEN(INDEX(T_PROJ[OWNER],H!J24-N_RH))=0,"",INDEX(T_PROJ[OWNER],H!J24-N_RH)),"")</f>
        <v/>
      </c>
      <c r="H31" s="68"/>
      <c r="I31" s="71" t="str">
        <f ca="1">IFERROR(IF(LEN(INDEX(T_PROJ[OWNER],H!L24-N_RH))=0,"",INDEX(T_PROJ[OWNER],H!L24-N_RH)),"")</f>
        <v/>
      </c>
      <c r="J31" s="68"/>
      <c r="K31" s="71" t="str">
        <f ca="1">IFERROR(IF(LEN(INDEX(T_PROJ[OWNER],H!N24-N_RH))=0,"",INDEX(T_PROJ[OWNER],H!N24-N_RH)),"")</f>
        <v/>
      </c>
      <c r="L31" s="68"/>
      <c r="M31" s="71" t="str">
        <f ca="1">IFERROR(IF(LEN(INDEX(T_PROJ[OWNER],H!P24-N_RH))=0,"",INDEX(T_PROJ[OWNER],H!P24-N_RH)),"")</f>
        <v/>
      </c>
      <c r="N31" s="5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.75" thickBot="1">
      <c r="A32" s="18"/>
      <c r="B32" s="49"/>
      <c r="C32" s="72" t="str">
        <f ca="1">IFERROR(INDEX(T_PROJ[NAME],H!F25-N_RH),"")</f>
        <v/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5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">
      <c r="A33" s="18"/>
      <c r="B33" s="49"/>
      <c r="C33" s="66" t="str">
        <f ca="1">IFERROR(INDEX(T_PROJ[NAME],H!F26-N_RH),"")</f>
        <v/>
      </c>
      <c r="D33" s="67"/>
      <c r="E33" s="66" t="str">
        <f ca="1">IFERROR(INDEX(T_PROJ[NAME],H!H26-N_RH),"")</f>
        <v/>
      </c>
      <c r="F33" s="68"/>
      <c r="G33" s="66" t="str">
        <f ca="1">IFERROR(INDEX(T_PROJ[NAME],H!J26-N_RH),"")</f>
        <v/>
      </c>
      <c r="H33" s="68"/>
      <c r="I33" s="66" t="str">
        <f ca="1">IFERROR(INDEX(T_PROJ[NAME],H!L26-N_RH),"")</f>
        <v/>
      </c>
      <c r="J33" s="68"/>
      <c r="K33" s="66" t="str">
        <f ca="1">IFERROR(INDEX(T_PROJ[NAME],H!N26-N_RH),"")</f>
        <v/>
      </c>
      <c r="L33" s="68"/>
      <c r="M33" s="66" t="str">
        <f ca="1">IFERROR(INDEX(T_PROJ[NAME],H!P26-N_RH),"")</f>
        <v/>
      </c>
      <c r="N33" s="5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">
      <c r="A34" s="18"/>
      <c r="B34" s="49"/>
      <c r="C34" s="69" t="str">
        <f ca="1">IFERROR(IF(LEN(INDEX(T_PROJ[PROJECT ID],H!F27-N_RH))=0,"",INDEX(T_PROJ[PROJECT ID],H!F27-N_RH)),"")</f>
        <v/>
      </c>
      <c r="D34" s="70"/>
      <c r="E34" s="69" t="str">
        <f ca="1">IFERROR(IF(LEN(INDEX(T_PROJ[PROJECT ID],H!H27-N_RH))=0,"",INDEX(T_PROJ[PROJECT ID],H!H27-N_RH)),"")</f>
        <v/>
      </c>
      <c r="F34" s="68"/>
      <c r="G34" s="69" t="str">
        <f ca="1">IFERROR(IF(LEN(INDEX(T_PROJ[PROJECT ID],H!J27-N_RH))=0,"",INDEX(T_PROJ[PROJECT ID],H!J27-N_RH)),"")</f>
        <v/>
      </c>
      <c r="H34" s="68"/>
      <c r="I34" s="69" t="str">
        <f ca="1">IFERROR(IF(LEN(INDEX(T_PROJ[PROJECT ID],H!L27-N_RH))=0,"",INDEX(T_PROJ[PROJECT ID],H!L27-N_RH)),"")</f>
        <v/>
      </c>
      <c r="J34" s="68"/>
      <c r="K34" s="69" t="str">
        <f ca="1">IFERROR(IF(LEN(INDEX(T_PROJ[PROJECT ID],H!N27-N_RH))=0,"",INDEX(T_PROJ[PROJECT ID],H!N27-N_RH)),"")</f>
        <v/>
      </c>
      <c r="L34" s="68"/>
      <c r="M34" s="69" t="str">
        <f ca="1">IFERROR(IF(LEN(INDEX(T_PROJ[PROJECT ID],H!P27-N_RH))=0,"",INDEX(T_PROJ[PROJECT ID],H!P27-N_RH)),"")</f>
        <v/>
      </c>
      <c r="N34" s="5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">
      <c r="A35" s="18"/>
      <c r="B35" s="49"/>
      <c r="C35" s="69" t="str">
        <f ca="1">IFERROR(IF(LEN(INDEX(T_PROJ[TYPE],H!F28-N_RH))=0,"",INDEX(T_PROJ[TYPE],H!F28-N_RH)),"")</f>
        <v/>
      </c>
      <c r="D35" s="70"/>
      <c r="E35" s="69" t="str">
        <f ca="1">IFERROR(IF(LEN(INDEX(T_PROJ[TYPE],H!H28-N_RH))=0,"",INDEX(T_PROJ[TYPE],H!H28-N_RH)),"")</f>
        <v/>
      </c>
      <c r="F35" s="68"/>
      <c r="G35" s="69" t="str">
        <f ca="1">IFERROR(IF(LEN(INDEX(T_PROJ[TYPE],H!J28-N_RH))=0,"",INDEX(T_PROJ[TYPE],H!J28-N_RH)),"")</f>
        <v/>
      </c>
      <c r="H35" s="68"/>
      <c r="I35" s="69" t="str">
        <f ca="1">IFERROR(IF(LEN(INDEX(T_PROJ[TYPE],H!L28-N_RH))=0,"",INDEX(T_PROJ[TYPE],H!L28-N_RH)),"")</f>
        <v/>
      </c>
      <c r="J35" s="68"/>
      <c r="K35" s="69" t="str">
        <f ca="1">IFERROR(IF(LEN(INDEX(T_PROJ[TYPE],H!N28-N_RH))=0,"",INDEX(T_PROJ[TYPE],H!N28-N_RH)),"")</f>
        <v/>
      </c>
      <c r="L35" s="68"/>
      <c r="M35" s="69" t="str">
        <f ca="1">IFERROR(IF(LEN(INDEX(T_PROJ[TYPE],H!P28-N_RH))=0,"",INDEX(T_PROJ[TYPE],H!P28-N_RH)),"")</f>
        <v/>
      </c>
      <c r="N35" s="5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.75" thickBot="1">
      <c r="A36" s="18"/>
      <c r="B36" s="49"/>
      <c r="C36" s="71" t="str">
        <f ca="1">IFERROR(IF(LEN(INDEX(T_PROJ[OWNER],H!F29-N_RH))=0,"",INDEX(T_PROJ[OWNER],H!F29-N_RH)),"")</f>
        <v/>
      </c>
      <c r="D36" s="70"/>
      <c r="E36" s="71" t="str">
        <f ca="1">IFERROR(IF(LEN(INDEX(T_PROJ[OWNER],H!H29-N_RH))=0,"",INDEX(T_PROJ[OWNER],H!H29-N_RH)),"")</f>
        <v/>
      </c>
      <c r="F36" s="68"/>
      <c r="G36" s="71" t="str">
        <f ca="1">IFERROR(IF(LEN(INDEX(T_PROJ[OWNER],H!J29-N_RH))=0,"",INDEX(T_PROJ[OWNER],H!J29-N_RH)),"")</f>
        <v/>
      </c>
      <c r="H36" s="68"/>
      <c r="I36" s="71" t="str">
        <f ca="1">IFERROR(IF(LEN(INDEX(T_PROJ[OWNER],H!L29-N_RH))=0,"",INDEX(T_PROJ[OWNER],H!L29-N_RH)),"")</f>
        <v/>
      </c>
      <c r="J36" s="68"/>
      <c r="K36" s="71" t="str">
        <f ca="1">IFERROR(IF(LEN(INDEX(T_PROJ[OWNER],H!N29-N_RH))=0,"",INDEX(T_PROJ[OWNER],H!N29-N_RH)),"")</f>
        <v/>
      </c>
      <c r="L36" s="68"/>
      <c r="M36" s="71" t="str">
        <f ca="1">IFERROR(IF(LEN(INDEX(T_PROJ[OWNER],H!P29-N_RH))=0,"",INDEX(T_PROJ[OWNER],H!P29-N_RH)),"")</f>
        <v/>
      </c>
      <c r="N36" s="5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thickBot="1">
      <c r="A37" s="18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8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8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8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8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8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8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3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6" ht="23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6" ht="23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6" ht="23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6" ht="23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</sheetData>
  <sheetProtection algorithmName="SHA-512" hashValue="8VJAuAwIoJ1uebfIbzOcXoxssiQh6VifYSxA/UsjVa7Jg309TcR6KePhG28nV44Cu6qBO70w06sIrHbhr24ATw==" saltValue="a0tgJW2eOvcRdH/XFJumYw==" spinCount="100000" sheet="1" formatCells="0" formatColumns="0" formatRows="0"/>
  <conditionalFormatting sqref="M3:M36">
    <cfRule type="expression" dxfId="9" priority="57">
      <formula>N_ST&lt;6</formula>
    </cfRule>
  </conditionalFormatting>
  <conditionalFormatting sqref="K3:K36">
    <cfRule type="expression" dxfId="8" priority="56">
      <formula>N_ST&lt;5</formula>
    </cfRule>
  </conditionalFormatting>
  <conditionalFormatting sqref="I3:I36">
    <cfRule type="expression" dxfId="7" priority="55">
      <formula>N_ST&lt;4</formula>
    </cfRule>
  </conditionalFormatting>
  <conditionalFormatting sqref="G3:G36">
    <cfRule type="expression" dxfId="6" priority="54">
      <formula>N_ST&lt;3</formula>
    </cfRule>
  </conditionalFormatting>
  <conditionalFormatting sqref="E3:E36">
    <cfRule type="expression" dxfId="5" priority="23">
      <formula>N_ST&lt;2</formula>
    </cfRule>
  </conditionalFormatting>
  <pageMargins left="0.25" right="0.25" top="0.75" bottom="0.75" header="0.3" footer="0.3"/>
  <pageSetup scale="6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>
      <selection activeCell="D19" sqref="D19"/>
    </sheetView>
  </sheetViews>
  <sheetFormatPr defaultRowHeight="15"/>
  <cols>
    <col min="1" max="1" width="3.28515625" style="45" customWidth="1"/>
    <col min="2" max="2" width="17" style="45" bestFit="1" customWidth="1"/>
    <col min="3" max="3" width="25.42578125" style="45" bestFit="1" customWidth="1"/>
    <col min="4" max="4" width="18.140625" style="45" bestFit="1" customWidth="1"/>
    <col min="5" max="10" width="15.7109375" style="45" customWidth="1"/>
    <col min="11" max="16384" width="9.140625" style="45"/>
  </cols>
  <sheetData>
    <row r="1" spans="1:10" ht="46.5">
      <c r="A1" s="77" t="s">
        <v>58</v>
      </c>
    </row>
    <row r="3" spans="1:10">
      <c r="E3" s="78" t="s">
        <v>55</v>
      </c>
    </row>
    <row r="4" spans="1:10" ht="21">
      <c r="C4" s="79" t="s">
        <v>50</v>
      </c>
      <c r="D4" s="79" t="s">
        <v>52</v>
      </c>
      <c r="E4" s="80" t="str">
        <f>IF(LEN(INDEX(L_ST,1))=0,"",INDEX(L_ST,1))</f>
        <v>RESEARCH</v>
      </c>
      <c r="F4" s="81" t="str">
        <f>IF(LEN(INDEX(L_ST,2))=0,"",INDEX(L_ST,2))</f>
        <v>APPROVAL</v>
      </c>
      <c r="G4" s="82" t="str">
        <f>IF(LEN(INDEX(L_ST,3))=0,"",INDEX(L_ST,3))</f>
        <v>DEVELOP</v>
      </c>
      <c r="H4" s="83" t="str">
        <f>IF(LEN(INDEX(L_ST,4))=0,"",INDEX(L_ST,4))</f>
        <v>TEST</v>
      </c>
      <c r="I4" s="84" t="str">
        <f>IF(LEN(INDEX(L_ST,5))=0,"",INDEX(L_ST,5))</f>
        <v>EXECUTE</v>
      </c>
      <c r="J4" s="85" t="str">
        <f>IF(LEN(INDEX(L_ST,6))=0,"",INDEX(L_ST,6))</f>
        <v>LAUNCH</v>
      </c>
    </row>
    <row r="5" spans="1:10" ht="24.95" customHeight="1">
      <c r="B5" s="86">
        <f ca="1">IFERROR(IF(EOMONTH(TD,-1)+1&lt;H!$A$31,"",EOMONTH(TD,-1)+1),"")</f>
        <v>42583</v>
      </c>
      <c r="C5" s="87">
        <f ca="1">IFERROR(IF(B5="","",COUNTIFS(T_PROJ[VALIDATION],"NO ERROR",T_PROJ[COMPLETION DATE],"&gt;="&amp;B5,T_PROJ[COMPLETION DATE],"&lt;="&amp;EOMONTH(B5,0))),"")</f>
        <v>0</v>
      </c>
      <c r="D5" s="88" t="str">
        <f ca="1">IFERROR(IF(B5="","",(SUMIFS(T_PROJ[DURATION (DAYS)],T_PROJ[VALIDATION],"NO ERROR",T_PROJ[COMPLETION DATE],"&gt;="&amp;B5,T_PROJ[COMPLETION DATE],"&lt;="&amp;EOMONTH(B5,0))/C5)),"")</f>
        <v/>
      </c>
      <c r="E5" s="88" t="str">
        <f ca="1">IFERROR(IF(N_ST&gt;0,(SUMPRODUCT(T_PROJ[STAGE 1 DT]-T_PROJ[START DATE]+1,--(T_PROJ[VALIDATION]="NO ERROR"),--(T_PROJ[CURRENT STAGE]="COMPLETED"),--(T_PROJ[COMPLETION DATE]&gt;=$B5),--(T_PROJ[COMPLETION DATE]&lt;=EOMONTH($B5,0)))/$C5),""),"")</f>
        <v/>
      </c>
      <c r="F5" s="88" t="str">
        <f ca="1">IFERROR(IF(N_ST&gt;1,(SUMPRODUCT(T_PROJ[STAGE 2 DT]-T_PROJ[STAGE 1 DT],--(T_PROJ[VALIDATION]="NO ERROR"),--(T_PROJ[CURRENT STAGE]="COMPLETED"),--(T_PROJ[COMPLETION DATE]&gt;=$B5),--(T_PROJ[COMPLETION DATE]&lt;=EOMONTH($B5,0)))/$C5),""),"")</f>
        <v/>
      </c>
      <c r="G5" s="88" t="str">
        <f ca="1">IFERROR(IF(N_ST&gt;2,(SUMPRODUCT(T_PROJ[STAGE 3 DT]-T_PROJ[STAGE 2 DT],--(T_PROJ[VALIDATION]="NO ERROR"),--(T_PROJ[CURRENT STAGE]="COMPLETED"),--(T_PROJ[COMPLETION DATE]&gt;=$B5),--(T_PROJ[COMPLETION DATE]&lt;=EOMONTH($B5,0)))/$C5),""),"")</f>
        <v/>
      </c>
      <c r="H5" s="88" t="str">
        <f ca="1">IFERROR(IF(N_ST&gt;3,(SUMPRODUCT(T_PROJ[STAGE 4 DT]-T_PROJ[STAGE 3 DT],--(T_PROJ[VALIDATION]="NO ERROR"),--(T_PROJ[CURRENT STAGE]="COMPLETED"),--(T_PROJ[COMPLETION DATE]&gt;=$B5),--(T_PROJ[COMPLETION DATE]&lt;=EOMONTH($B5,0)))/$C5),""),"")</f>
        <v/>
      </c>
      <c r="I5" s="88" t="str">
        <f ca="1">IFERROR(IF(N_ST&gt;4,(SUMPRODUCT(T_PROJ[STAGE 5 DT]-T_PROJ[STAGE 4 DT],--(T_PROJ[VALIDATION]="NO ERROR"),--(T_PROJ[CURRENT STAGE]="COMPLETED"),--(T_PROJ[COMPLETION DATE]&gt;=$B5),--(T_PROJ[COMPLETION DATE]&lt;=EOMONTH($B5,0)))/$C5),""),"")</f>
        <v/>
      </c>
      <c r="J5" s="89" t="str">
        <f ca="1">IFERROR(IF(N_ST&gt;5,(SUMPRODUCT(T_PROJ[STAGE 6 DT]-T_PROJ[STAGE 5 DT],--(T_PROJ[VALIDATION]="NO ERROR"),--(T_PROJ[CURRENT STAGE]="COMPLETED"),--(T_PROJ[COMPLETION DATE]&gt;=$B5),--(T_PROJ[COMPLETION DATE]&lt;=EOMONTH($B5,0)))/$C5),""),"")</f>
        <v/>
      </c>
    </row>
    <row r="6" spans="1:10" ht="24.95" customHeight="1">
      <c r="B6" s="86">
        <f ca="1">IFERROR(IF(EOMONTH(B5,-2)+1&lt;H!$A$31,"",EOMONTH(B5,-2)+1),"")</f>
        <v>42552</v>
      </c>
      <c r="C6" s="87">
        <f ca="1">IFERROR(IF(B6="","",COUNTIFS(T_PROJ[VALIDATION],"NO ERROR",T_PROJ[COMPLETION DATE],"&gt;="&amp;B6,T_PROJ[COMPLETION DATE],"&lt;="&amp;EOMONTH(B6,0))),"")</f>
        <v>0</v>
      </c>
      <c r="D6" s="88" t="str">
        <f ca="1">IFERROR(IF(B6="","",(SUMIFS(T_PROJ[DURATION (DAYS)],T_PROJ[VALIDATION],"NO ERROR",T_PROJ[COMPLETION DATE],"&gt;="&amp;B6,T_PROJ[COMPLETION DATE],"&lt;="&amp;EOMONTH(B6,0))/C6)),"")</f>
        <v/>
      </c>
      <c r="E6" s="88" t="str">
        <f ca="1">IFERROR(IF(N_ST&gt;0,(SUMPRODUCT(T_PROJ[STAGE 1 DT]-T_PROJ[START DATE]+1,--(T_PROJ[VALIDATION]="NO ERROR"),--(T_PROJ[CURRENT STAGE]="COMPLETED"),--(T_PROJ[COMPLETION DATE]&gt;=$B6),--(T_PROJ[COMPLETION DATE]&lt;=EOMONTH($B6,0)))/$C6),""),"")</f>
        <v/>
      </c>
      <c r="F6" s="88" t="str">
        <f ca="1">IFERROR(IF(N_ST&gt;1,(SUMPRODUCT(T_PROJ[STAGE 2 DT]-T_PROJ[STAGE 1 DT],--(T_PROJ[VALIDATION]="NO ERROR"),--(T_PROJ[CURRENT STAGE]="COMPLETED"),--(T_PROJ[COMPLETION DATE]&gt;=$B6),--(T_PROJ[COMPLETION DATE]&lt;=EOMONTH($B6,0)))/$C6),""),"")</f>
        <v/>
      </c>
      <c r="G6" s="88" t="str">
        <f ca="1">IFERROR(IF(N_ST&gt;2,(SUMPRODUCT(T_PROJ[STAGE 3 DT]-T_PROJ[STAGE 2 DT],--(T_PROJ[VALIDATION]="NO ERROR"),--(T_PROJ[CURRENT STAGE]="COMPLETED"),--(T_PROJ[COMPLETION DATE]&gt;=$B6),--(T_PROJ[COMPLETION DATE]&lt;=EOMONTH($B6,0)))/$C6),""),"")</f>
        <v/>
      </c>
      <c r="H6" s="88" t="str">
        <f ca="1">IFERROR(IF(N_ST&gt;3,(SUMPRODUCT(T_PROJ[STAGE 4 DT]-T_PROJ[STAGE 3 DT],--(T_PROJ[VALIDATION]="NO ERROR"),--(T_PROJ[CURRENT STAGE]="COMPLETED"),--(T_PROJ[COMPLETION DATE]&gt;=$B6),--(T_PROJ[COMPLETION DATE]&lt;=EOMONTH($B6,0)))/$C6),""),"")</f>
        <v/>
      </c>
      <c r="I6" s="88" t="str">
        <f ca="1">IFERROR(IF(N_ST&gt;4,(SUMPRODUCT(T_PROJ[STAGE 5 DT]-T_PROJ[STAGE 4 DT],--(T_PROJ[VALIDATION]="NO ERROR"),--(T_PROJ[CURRENT STAGE]="COMPLETED"),--(T_PROJ[COMPLETION DATE]&gt;=$B6),--(T_PROJ[COMPLETION DATE]&lt;=EOMONTH($B6,0)))/$C6),""),"")</f>
        <v/>
      </c>
      <c r="J6" s="89" t="str">
        <f ca="1">IFERROR(IF(N_ST&gt;5,(SUMPRODUCT(T_PROJ[STAGE 6 DT]-T_PROJ[STAGE 5 DT],--(T_PROJ[VALIDATION]="NO ERROR"),--(T_PROJ[CURRENT STAGE]="COMPLETED"),--(T_PROJ[COMPLETION DATE]&gt;=$B6),--(T_PROJ[COMPLETION DATE]&lt;=EOMONTH($B6,0)))/$C6),""),"")</f>
        <v/>
      </c>
    </row>
    <row r="7" spans="1:10" ht="24.95" customHeight="1">
      <c r="B7" s="86">
        <f ca="1">IFERROR(IF(EOMONTH(B6,-2)+1&lt;H!$A$31,"",EOMONTH(B6,-2)+1),"")</f>
        <v>42522</v>
      </c>
      <c r="C7" s="87">
        <f ca="1">IFERROR(IF(B7="","",COUNTIFS(T_PROJ[VALIDATION],"NO ERROR",T_PROJ[COMPLETION DATE],"&gt;="&amp;B7,T_PROJ[COMPLETION DATE],"&lt;="&amp;EOMONTH(B7,0))),"")</f>
        <v>1</v>
      </c>
      <c r="D7" s="88">
        <f ca="1">IFERROR(IF(B7="","",(SUMIFS(T_PROJ[DURATION (DAYS)],T_PROJ[VALIDATION],"NO ERROR",T_PROJ[COMPLETION DATE],"&gt;="&amp;B7,T_PROJ[COMPLETION DATE],"&lt;="&amp;EOMONTH(B7,0))/C7)),"")</f>
        <v>9</v>
      </c>
      <c r="E7" s="88">
        <f ca="1">IFERROR(IF(N_ST&gt;0,(SUMPRODUCT(T_PROJ[STAGE 1 DT]-T_PROJ[START DATE]+1,--(T_PROJ[VALIDATION]="NO ERROR"),--(T_PROJ[CURRENT STAGE]="COMPLETED"),--(T_PROJ[COMPLETION DATE]&gt;=$B7),--(T_PROJ[COMPLETION DATE]&lt;=EOMONTH($B7,0)))/$C7),""),"")</f>
        <v>4</v>
      </c>
      <c r="F7" s="88">
        <f ca="1">IFERROR(IF(N_ST&gt;1,(SUMPRODUCT(T_PROJ[STAGE 2 DT]-T_PROJ[STAGE 1 DT],--(T_PROJ[VALIDATION]="NO ERROR"),--(T_PROJ[CURRENT STAGE]="COMPLETED"),--(T_PROJ[COMPLETION DATE]&gt;=$B7),--(T_PROJ[COMPLETION DATE]&lt;=EOMONTH($B7,0)))/$C7),""),"")</f>
        <v>1</v>
      </c>
      <c r="G7" s="88">
        <f ca="1">IFERROR(IF(N_ST&gt;2,(SUMPRODUCT(T_PROJ[STAGE 3 DT]-T_PROJ[STAGE 2 DT],--(T_PROJ[VALIDATION]="NO ERROR"),--(T_PROJ[CURRENT STAGE]="COMPLETED"),--(T_PROJ[COMPLETION DATE]&gt;=$B7),--(T_PROJ[COMPLETION DATE]&lt;=EOMONTH($B7,0)))/$C7),""),"")</f>
        <v>2</v>
      </c>
      <c r="H7" s="88">
        <f ca="1">IFERROR(IF(N_ST&gt;3,(SUMPRODUCT(T_PROJ[STAGE 4 DT]-T_PROJ[STAGE 3 DT],--(T_PROJ[VALIDATION]="NO ERROR"),--(T_PROJ[CURRENT STAGE]="COMPLETED"),--(T_PROJ[COMPLETION DATE]&gt;=$B7),--(T_PROJ[COMPLETION DATE]&lt;=EOMONTH($B7,0)))/$C7),""),"")</f>
        <v>2</v>
      </c>
      <c r="I7" s="88">
        <f ca="1">IFERROR(IF(N_ST&gt;4,(SUMPRODUCT(T_PROJ[STAGE 5 DT]-T_PROJ[STAGE 4 DT],--(T_PROJ[VALIDATION]="NO ERROR"),--(T_PROJ[CURRENT STAGE]="COMPLETED"),--(T_PROJ[COMPLETION DATE]&gt;=$B7),--(T_PROJ[COMPLETION DATE]&lt;=EOMONTH($B7,0)))/$C7),""),"")</f>
        <v>0</v>
      </c>
      <c r="J7" s="89">
        <f ca="1">IFERROR(IF(N_ST&gt;5,(SUMPRODUCT(T_PROJ[STAGE 6 DT]-T_PROJ[STAGE 5 DT],--(T_PROJ[VALIDATION]="NO ERROR"),--(T_PROJ[CURRENT STAGE]="COMPLETED"),--(T_PROJ[COMPLETION DATE]&gt;=$B7),--(T_PROJ[COMPLETION DATE]&lt;=EOMONTH($B7,0)))/$C7),""),"")</f>
        <v>0</v>
      </c>
    </row>
    <row r="8" spans="1:10" ht="24.95" customHeight="1">
      <c r="B8" s="86">
        <f ca="1">IFERROR(IF(EOMONTH(B7,-2)+1&lt;H!$A$31,"",EOMONTH(B7,-2)+1),"")</f>
        <v>42491</v>
      </c>
      <c r="C8" s="87">
        <f ca="1">IFERROR(IF(B8="","",COUNTIFS(T_PROJ[VALIDATION],"NO ERROR",T_PROJ[COMPLETION DATE],"&gt;="&amp;B8,T_PROJ[COMPLETION DATE],"&lt;="&amp;EOMONTH(B8,0))),"")</f>
        <v>1</v>
      </c>
      <c r="D8" s="88">
        <f ca="1">IFERROR(IF(B8="","",(SUMIFS(T_PROJ[DURATION (DAYS)],T_PROJ[VALIDATION],"NO ERROR",T_PROJ[COMPLETION DATE],"&gt;="&amp;B8,T_PROJ[COMPLETION DATE],"&lt;="&amp;EOMONTH(B8,0))/C8)),"")</f>
        <v>17</v>
      </c>
      <c r="E8" s="88">
        <f ca="1">IFERROR(IF(N_ST&gt;0,(SUMPRODUCT(T_PROJ[STAGE 1 DT]-T_PROJ[START DATE]+1,--(T_PROJ[VALIDATION]="NO ERROR"),--(T_PROJ[CURRENT STAGE]="COMPLETED"),--(T_PROJ[COMPLETION DATE]&gt;=$B8),--(T_PROJ[COMPLETION DATE]&lt;=EOMONTH($B8,0)))/$C8),""),"")</f>
        <v>8</v>
      </c>
      <c r="F8" s="88">
        <f ca="1">IFERROR(IF(N_ST&gt;1,(SUMPRODUCT(T_PROJ[STAGE 2 DT]-T_PROJ[STAGE 1 DT],--(T_PROJ[VALIDATION]="NO ERROR"),--(T_PROJ[CURRENT STAGE]="COMPLETED"),--(T_PROJ[COMPLETION DATE]&gt;=$B8),--(T_PROJ[COMPLETION DATE]&lt;=EOMONTH($B8,0)))/$C8),""),"")</f>
        <v>1</v>
      </c>
      <c r="G8" s="88">
        <f ca="1">IFERROR(IF(N_ST&gt;2,(SUMPRODUCT(T_PROJ[STAGE 3 DT]-T_PROJ[STAGE 2 DT],--(T_PROJ[VALIDATION]="NO ERROR"),--(T_PROJ[CURRENT STAGE]="COMPLETED"),--(T_PROJ[COMPLETION DATE]&gt;=$B8),--(T_PROJ[COMPLETION DATE]&lt;=EOMONTH($B8,0)))/$C8),""),"")</f>
        <v>2</v>
      </c>
      <c r="H8" s="88">
        <f ca="1">IFERROR(IF(N_ST&gt;3,(SUMPRODUCT(T_PROJ[STAGE 4 DT]-T_PROJ[STAGE 3 DT],--(T_PROJ[VALIDATION]="NO ERROR"),--(T_PROJ[CURRENT STAGE]="COMPLETED"),--(T_PROJ[COMPLETION DATE]&gt;=$B8),--(T_PROJ[COMPLETION DATE]&lt;=EOMONTH($B8,0)))/$C8),""),"")</f>
        <v>3</v>
      </c>
      <c r="I8" s="88">
        <f ca="1">IFERROR(IF(N_ST&gt;4,(SUMPRODUCT(T_PROJ[STAGE 5 DT]-T_PROJ[STAGE 4 DT],--(T_PROJ[VALIDATION]="NO ERROR"),--(T_PROJ[CURRENT STAGE]="COMPLETED"),--(T_PROJ[COMPLETION DATE]&gt;=$B8),--(T_PROJ[COMPLETION DATE]&lt;=EOMONTH($B8,0)))/$C8),""),"")</f>
        <v>2</v>
      </c>
      <c r="J8" s="89">
        <f ca="1">IFERROR(IF(N_ST&gt;5,(SUMPRODUCT(T_PROJ[STAGE 6 DT]-T_PROJ[STAGE 5 DT],--(T_PROJ[VALIDATION]="NO ERROR"),--(T_PROJ[CURRENT STAGE]="COMPLETED"),--(T_PROJ[COMPLETION DATE]&gt;=$B8),--(T_PROJ[COMPLETION DATE]&lt;=EOMONTH($B8,0)))/$C8),""),"")</f>
        <v>1</v>
      </c>
    </row>
    <row r="9" spans="1:10" ht="24.95" customHeight="1">
      <c r="B9" s="86">
        <f ca="1">IFERROR(IF(EOMONTH(B8,-2)+1&lt;H!$A$31,"",EOMONTH(B8,-2)+1),"")</f>
        <v>42461</v>
      </c>
      <c r="C9" s="87">
        <f ca="1">IFERROR(IF(B9="","",COUNTIFS(T_PROJ[VALIDATION],"NO ERROR",T_PROJ[COMPLETION DATE],"&gt;="&amp;B9,T_PROJ[COMPLETION DATE],"&lt;="&amp;EOMONTH(B9,0))),"")</f>
        <v>1</v>
      </c>
      <c r="D9" s="88">
        <f ca="1">IFERROR(IF(B9="","",(SUMIFS(T_PROJ[DURATION (DAYS)],T_PROJ[VALIDATION],"NO ERROR",T_PROJ[COMPLETION DATE],"&gt;="&amp;B9,T_PROJ[COMPLETION DATE],"&lt;="&amp;EOMONTH(B9,0))/C9)),"")</f>
        <v>28</v>
      </c>
      <c r="E9" s="88">
        <f ca="1">IFERROR(IF(N_ST&gt;0,(SUMPRODUCT(T_PROJ[STAGE 1 DT]-T_PROJ[START DATE]+1,--(T_PROJ[VALIDATION]="NO ERROR"),--(T_PROJ[CURRENT STAGE]="COMPLETED"),--(T_PROJ[COMPLETION DATE]&gt;=$B9),--(T_PROJ[COMPLETION DATE]&lt;=EOMONTH($B9,0)))/$C9),""),"")</f>
        <v>2</v>
      </c>
      <c r="F9" s="88">
        <f ca="1">IFERROR(IF(N_ST&gt;1,(SUMPRODUCT(T_PROJ[STAGE 2 DT]-T_PROJ[STAGE 1 DT],--(T_PROJ[VALIDATION]="NO ERROR"),--(T_PROJ[CURRENT STAGE]="COMPLETED"),--(T_PROJ[COMPLETION DATE]&gt;=$B9),--(T_PROJ[COMPLETION DATE]&lt;=EOMONTH($B9,0)))/$C9),""),"")</f>
        <v>1</v>
      </c>
      <c r="G9" s="88">
        <f ca="1">IFERROR(IF(N_ST&gt;2,(SUMPRODUCT(T_PROJ[STAGE 3 DT]-T_PROJ[STAGE 2 DT],--(T_PROJ[VALIDATION]="NO ERROR"),--(T_PROJ[CURRENT STAGE]="COMPLETED"),--(T_PROJ[COMPLETION DATE]&gt;=$B9),--(T_PROJ[COMPLETION DATE]&lt;=EOMONTH($B9,0)))/$C9),""),"")</f>
        <v>7</v>
      </c>
      <c r="H9" s="88">
        <f ca="1">IFERROR(IF(N_ST&gt;3,(SUMPRODUCT(T_PROJ[STAGE 4 DT]-T_PROJ[STAGE 3 DT],--(T_PROJ[VALIDATION]="NO ERROR"),--(T_PROJ[CURRENT STAGE]="COMPLETED"),--(T_PROJ[COMPLETION DATE]&gt;=$B9),--(T_PROJ[COMPLETION DATE]&lt;=EOMONTH($B9,0)))/$C9),""),"")</f>
        <v>10</v>
      </c>
      <c r="I9" s="88">
        <f ca="1">IFERROR(IF(N_ST&gt;4,(SUMPRODUCT(T_PROJ[STAGE 5 DT]-T_PROJ[STAGE 4 DT],--(T_PROJ[VALIDATION]="NO ERROR"),--(T_PROJ[CURRENT STAGE]="COMPLETED"),--(T_PROJ[COMPLETION DATE]&gt;=$B9),--(T_PROJ[COMPLETION DATE]&lt;=EOMONTH($B9,0)))/$C9),""),"")</f>
        <v>5</v>
      </c>
      <c r="J9" s="89">
        <f ca="1">IFERROR(IF(N_ST&gt;5,(SUMPRODUCT(T_PROJ[STAGE 6 DT]-T_PROJ[STAGE 5 DT],--(T_PROJ[VALIDATION]="NO ERROR"),--(T_PROJ[CURRENT STAGE]="COMPLETED"),--(T_PROJ[COMPLETION DATE]&gt;=$B9),--(T_PROJ[COMPLETION DATE]&lt;=EOMONTH($B9,0)))/$C9),""),"")</f>
        <v>3</v>
      </c>
    </row>
    <row r="10" spans="1:10" ht="24.95" customHeight="1">
      <c r="B10" s="86">
        <f ca="1">IFERROR(IF(EOMONTH(B9,-2)+1&lt;H!$A$31,"",EOMONTH(B9,-2)+1),"")</f>
        <v>42430</v>
      </c>
      <c r="C10" s="87">
        <f ca="1">IFERROR(IF(B10="","",COUNTIFS(T_PROJ[VALIDATION],"NO ERROR",T_PROJ[COMPLETION DATE],"&gt;="&amp;B10,T_PROJ[COMPLETION DATE],"&lt;="&amp;EOMONTH(B10,0))),"")</f>
        <v>2</v>
      </c>
      <c r="D10" s="88">
        <f ca="1">IFERROR(IF(B10="","",(SUMIFS(T_PROJ[DURATION (DAYS)],T_PROJ[VALIDATION],"NO ERROR",T_PROJ[COMPLETION DATE],"&gt;="&amp;B10,T_PROJ[COMPLETION DATE],"&lt;="&amp;EOMONTH(B10,0))/C10)),"")</f>
        <v>20</v>
      </c>
      <c r="E10" s="88">
        <f ca="1">IFERROR(IF(N_ST&gt;0,(SUMPRODUCT(T_PROJ[STAGE 1 DT]-T_PROJ[START DATE]+1,--(T_PROJ[VALIDATION]="NO ERROR"),--(T_PROJ[CURRENT STAGE]="COMPLETED"),--(T_PROJ[COMPLETION DATE]&gt;=$B10),--(T_PROJ[COMPLETION DATE]&lt;=EOMONTH($B10,0)))/$C10),""),"")</f>
        <v>2</v>
      </c>
      <c r="F10" s="88">
        <f ca="1">IFERROR(IF(N_ST&gt;1,(SUMPRODUCT(T_PROJ[STAGE 2 DT]-T_PROJ[STAGE 1 DT],--(T_PROJ[VALIDATION]="NO ERROR"),--(T_PROJ[CURRENT STAGE]="COMPLETED"),--(T_PROJ[COMPLETION DATE]&gt;=$B10),--(T_PROJ[COMPLETION DATE]&lt;=EOMONTH($B10,0)))/$C10),""),"")</f>
        <v>6</v>
      </c>
      <c r="G10" s="88">
        <f ca="1">IFERROR(IF(N_ST&gt;2,(SUMPRODUCT(T_PROJ[STAGE 3 DT]-T_PROJ[STAGE 2 DT],--(T_PROJ[VALIDATION]="NO ERROR"),--(T_PROJ[CURRENT STAGE]="COMPLETED"),--(T_PROJ[COMPLETION DATE]&gt;=$B10),--(T_PROJ[COMPLETION DATE]&lt;=EOMONTH($B10,0)))/$C10),""),"")</f>
        <v>1</v>
      </c>
      <c r="H10" s="88">
        <f ca="1">IFERROR(IF(N_ST&gt;3,(SUMPRODUCT(T_PROJ[STAGE 4 DT]-T_PROJ[STAGE 3 DT],--(T_PROJ[VALIDATION]="NO ERROR"),--(T_PROJ[CURRENT STAGE]="COMPLETED"),--(T_PROJ[COMPLETION DATE]&gt;=$B10),--(T_PROJ[COMPLETION DATE]&lt;=EOMONTH($B10,0)))/$C10),""),"")</f>
        <v>3</v>
      </c>
      <c r="I10" s="88">
        <f ca="1">IFERROR(IF(N_ST&gt;4,(SUMPRODUCT(T_PROJ[STAGE 5 DT]-T_PROJ[STAGE 4 DT],--(T_PROJ[VALIDATION]="NO ERROR"),--(T_PROJ[CURRENT STAGE]="COMPLETED"),--(T_PROJ[COMPLETION DATE]&gt;=$B10),--(T_PROJ[COMPLETION DATE]&lt;=EOMONTH($B10,0)))/$C10),""),"")</f>
        <v>2</v>
      </c>
      <c r="J10" s="89">
        <f ca="1">IFERROR(IF(N_ST&gt;5,(SUMPRODUCT(T_PROJ[STAGE 6 DT]-T_PROJ[STAGE 5 DT],--(T_PROJ[VALIDATION]="NO ERROR"),--(T_PROJ[CURRENT STAGE]="COMPLETED"),--(T_PROJ[COMPLETION DATE]&gt;=$B10),--(T_PROJ[COMPLETION DATE]&lt;=EOMONTH($B10,0)))/$C10),""),"")</f>
        <v>6</v>
      </c>
    </row>
    <row r="11" spans="1:10" ht="24.95" customHeight="1">
      <c r="B11" s="86" t="str">
        <f ca="1">IFERROR(IF(EOMONTH(B10,-2)+1&lt;H!$A$31,"",EOMONTH(B10,-2)+1),"")</f>
        <v/>
      </c>
      <c r="C11" s="87" t="str">
        <f ca="1">IFERROR(IF(B11="","",COUNTIFS(T_PROJ[VALIDATION],"NO ERROR",T_PROJ[COMPLETION DATE],"&gt;="&amp;B11,T_PROJ[COMPLETION DATE],"&lt;="&amp;EOMONTH(B11,0))),"")</f>
        <v/>
      </c>
      <c r="D11" s="88" t="str">
        <f ca="1">IFERROR(IF(B11="","",(SUMIFS(T_PROJ[DURATION (DAYS)],T_PROJ[VALIDATION],"NO ERROR",T_PROJ[COMPLETION DATE],"&gt;="&amp;B11,T_PROJ[COMPLETION DATE],"&lt;="&amp;EOMONTH(B11,0))/C11)),"")</f>
        <v/>
      </c>
      <c r="E11" s="88" t="str">
        <f ca="1">IFERROR(IF(N_ST&gt;0,(SUMPRODUCT(T_PROJ[STAGE 1 DT]-T_PROJ[START DATE]+1,--(T_PROJ[VALIDATION]="NO ERROR"),--(T_PROJ[CURRENT STAGE]="COMPLETED"),--(T_PROJ[COMPLETION DATE]&gt;=$B11),--(T_PROJ[COMPLETION DATE]&lt;=EOMONTH($B11,0)))/$C11),""),"")</f>
        <v/>
      </c>
      <c r="F11" s="88" t="str">
        <f ca="1">IFERROR(IF(N_ST&gt;1,(SUMPRODUCT(T_PROJ[STAGE 2 DT]-T_PROJ[STAGE 1 DT],--(T_PROJ[VALIDATION]="NO ERROR"),--(T_PROJ[CURRENT STAGE]="COMPLETED"),--(T_PROJ[COMPLETION DATE]&gt;=$B11),--(T_PROJ[COMPLETION DATE]&lt;=EOMONTH($B11,0)))/$C11),""),"")</f>
        <v/>
      </c>
      <c r="G11" s="88" t="str">
        <f ca="1">IFERROR(IF(N_ST&gt;2,(SUMPRODUCT(T_PROJ[STAGE 3 DT]-T_PROJ[STAGE 2 DT],--(T_PROJ[VALIDATION]="NO ERROR"),--(T_PROJ[CURRENT STAGE]="COMPLETED"),--(T_PROJ[COMPLETION DATE]&gt;=$B11),--(T_PROJ[COMPLETION DATE]&lt;=EOMONTH($B11,0)))/$C11),""),"")</f>
        <v/>
      </c>
      <c r="H11" s="88" t="str">
        <f ca="1">IFERROR(IF(N_ST&gt;3,(SUMPRODUCT(T_PROJ[STAGE 4 DT]-T_PROJ[STAGE 3 DT],--(T_PROJ[VALIDATION]="NO ERROR"),--(T_PROJ[CURRENT STAGE]="COMPLETED"),--(T_PROJ[COMPLETION DATE]&gt;=$B11),--(T_PROJ[COMPLETION DATE]&lt;=EOMONTH($B11,0)))/$C11),""),"")</f>
        <v/>
      </c>
      <c r="I11" s="88" t="str">
        <f ca="1">IFERROR(IF(N_ST&gt;4,(SUMPRODUCT(T_PROJ[STAGE 5 DT]-T_PROJ[STAGE 4 DT],--(T_PROJ[VALIDATION]="NO ERROR"),--(T_PROJ[CURRENT STAGE]="COMPLETED"),--(T_PROJ[COMPLETION DATE]&gt;=$B11),--(T_PROJ[COMPLETION DATE]&lt;=EOMONTH($B11,0)))/$C11),""),"")</f>
        <v/>
      </c>
      <c r="J11" s="89" t="str">
        <f ca="1">IFERROR(IF(N_ST&gt;5,(SUMPRODUCT(T_PROJ[STAGE 6 DT]-T_PROJ[STAGE 5 DT],--(T_PROJ[VALIDATION]="NO ERROR"),--(T_PROJ[CURRENT STAGE]="COMPLETED"),--(T_PROJ[COMPLETION DATE]&gt;=$B11),--(T_PROJ[COMPLETION DATE]&lt;=EOMONTH($B11,0)))/$C11),""),"")</f>
        <v/>
      </c>
    </row>
    <row r="12" spans="1:10" ht="24.95" customHeight="1">
      <c r="B12" s="86" t="str">
        <f ca="1">IFERROR(IF(EOMONTH(B11,-2)+1&lt;H!$A$31,"",EOMONTH(B11,-2)+1),"")</f>
        <v/>
      </c>
      <c r="C12" s="87" t="str">
        <f ca="1">IFERROR(IF(B12="","",COUNTIFS(T_PROJ[VALIDATION],"NO ERROR",T_PROJ[COMPLETION DATE],"&gt;="&amp;B12,T_PROJ[COMPLETION DATE],"&lt;="&amp;EOMONTH(B12,0))),"")</f>
        <v/>
      </c>
      <c r="D12" s="88" t="str">
        <f ca="1">IFERROR(IF(B12="","",(SUMIFS(T_PROJ[DURATION (DAYS)],T_PROJ[VALIDATION],"NO ERROR",T_PROJ[COMPLETION DATE],"&gt;="&amp;B12,T_PROJ[COMPLETION DATE],"&lt;="&amp;EOMONTH(B12,0))/C12)),"")</f>
        <v/>
      </c>
      <c r="E12" s="88" t="str">
        <f ca="1">IFERROR(IF(N_ST&gt;0,(SUMPRODUCT(T_PROJ[STAGE 1 DT]-T_PROJ[START DATE]+1,--(T_PROJ[VALIDATION]="NO ERROR"),--(T_PROJ[CURRENT STAGE]="COMPLETED"),--(T_PROJ[COMPLETION DATE]&gt;=$B12),--(T_PROJ[COMPLETION DATE]&lt;=EOMONTH($B12,0)))/$C12),""),"")</f>
        <v/>
      </c>
      <c r="F12" s="88" t="str">
        <f ca="1">IFERROR(IF(N_ST&gt;1,(SUMPRODUCT(T_PROJ[STAGE 2 DT]-T_PROJ[STAGE 1 DT],--(T_PROJ[VALIDATION]="NO ERROR"),--(T_PROJ[CURRENT STAGE]="COMPLETED"),--(T_PROJ[COMPLETION DATE]&gt;=$B12),--(T_PROJ[COMPLETION DATE]&lt;=EOMONTH($B12,0)))/$C12),""),"")</f>
        <v/>
      </c>
      <c r="G12" s="88" t="str">
        <f ca="1">IFERROR(IF(N_ST&gt;2,(SUMPRODUCT(T_PROJ[STAGE 3 DT]-T_PROJ[STAGE 2 DT],--(T_PROJ[VALIDATION]="NO ERROR"),--(T_PROJ[CURRENT STAGE]="COMPLETED"),--(T_PROJ[COMPLETION DATE]&gt;=$B12),--(T_PROJ[COMPLETION DATE]&lt;=EOMONTH($B12,0)))/$C12),""),"")</f>
        <v/>
      </c>
      <c r="H12" s="88" t="str">
        <f ca="1">IFERROR(IF(N_ST&gt;3,(SUMPRODUCT(T_PROJ[STAGE 4 DT]-T_PROJ[STAGE 3 DT],--(T_PROJ[VALIDATION]="NO ERROR"),--(T_PROJ[CURRENT STAGE]="COMPLETED"),--(T_PROJ[COMPLETION DATE]&gt;=$B12),--(T_PROJ[COMPLETION DATE]&lt;=EOMONTH($B12,0)))/$C12),""),"")</f>
        <v/>
      </c>
      <c r="I12" s="88" t="str">
        <f ca="1">IFERROR(IF(N_ST&gt;4,(SUMPRODUCT(T_PROJ[STAGE 5 DT]-T_PROJ[STAGE 4 DT],--(T_PROJ[VALIDATION]="NO ERROR"),--(T_PROJ[CURRENT STAGE]="COMPLETED"),--(T_PROJ[COMPLETION DATE]&gt;=$B12),--(T_PROJ[COMPLETION DATE]&lt;=EOMONTH($B12,0)))/$C12),""),"")</f>
        <v/>
      </c>
      <c r="J12" s="89" t="str">
        <f ca="1">IFERROR(IF(N_ST&gt;5,(SUMPRODUCT(T_PROJ[STAGE 6 DT]-T_PROJ[STAGE 5 DT],--(T_PROJ[VALIDATION]="NO ERROR"),--(T_PROJ[CURRENT STAGE]="COMPLETED"),--(T_PROJ[COMPLETION DATE]&gt;=$B12),--(T_PROJ[COMPLETION DATE]&lt;=EOMONTH($B12,0)))/$C12),""),"")</f>
        <v/>
      </c>
    </row>
    <row r="13" spans="1:10" ht="24.95" customHeight="1">
      <c r="B13" s="86" t="str">
        <f ca="1">IFERROR(IF(EOMONTH(B12,-2)+1&lt;H!$A$31,"",EOMONTH(B12,-2)+1),"")</f>
        <v/>
      </c>
      <c r="C13" s="87" t="str">
        <f ca="1">IFERROR(IF(B13="","",COUNTIFS(T_PROJ[VALIDATION],"NO ERROR",T_PROJ[COMPLETION DATE],"&gt;="&amp;B13,T_PROJ[COMPLETION DATE],"&lt;="&amp;EOMONTH(B13,0))),"")</f>
        <v/>
      </c>
      <c r="D13" s="88" t="str">
        <f ca="1">IFERROR(IF(B13="","",(SUMIFS(T_PROJ[DURATION (DAYS)],T_PROJ[VALIDATION],"NO ERROR",T_PROJ[COMPLETION DATE],"&gt;="&amp;B13,T_PROJ[COMPLETION DATE],"&lt;="&amp;EOMONTH(B13,0))/C13)),"")</f>
        <v/>
      </c>
      <c r="E13" s="88" t="str">
        <f ca="1">IFERROR(IF(N_ST&gt;0,(SUMPRODUCT(T_PROJ[STAGE 1 DT]-T_PROJ[START DATE]+1,--(T_PROJ[VALIDATION]="NO ERROR"),--(T_PROJ[CURRENT STAGE]="COMPLETED"),--(T_PROJ[COMPLETION DATE]&gt;=$B13),--(T_PROJ[COMPLETION DATE]&lt;=EOMONTH($B13,0)))/$C13),""),"")</f>
        <v/>
      </c>
      <c r="F13" s="88" t="str">
        <f ca="1">IFERROR(IF(N_ST&gt;1,(SUMPRODUCT(T_PROJ[STAGE 2 DT]-T_PROJ[STAGE 1 DT],--(T_PROJ[VALIDATION]="NO ERROR"),--(T_PROJ[CURRENT STAGE]="COMPLETED"),--(T_PROJ[COMPLETION DATE]&gt;=$B13),--(T_PROJ[COMPLETION DATE]&lt;=EOMONTH($B13,0)))/$C13),""),"")</f>
        <v/>
      </c>
      <c r="G13" s="88" t="str">
        <f ca="1">IFERROR(IF(N_ST&gt;2,(SUMPRODUCT(T_PROJ[STAGE 3 DT]-T_PROJ[STAGE 2 DT],--(T_PROJ[VALIDATION]="NO ERROR"),--(T_PROJ[CURRENT STAGE]="COMPLETED"),--(T_PROJ[COMPLETION DATE]&gt;=$B13),--(T_PROJ[COMPLETION DATE]&lt;=EOMONTH($B13,0)))/$C13),""),"")</f>
        <v/>
      </c>
      <c r="H13" s="88" t="str">
        <f ca="1">IFERROR(IF(N_ST&gt;3,(SUMPRODUCT(T_PROJ[STAGE 4 DT]-T_PROJ[STAGE 3 DT],--(T_PROJ[VALIDATION]="NO ERROR"),--(T_PROJ[CURRENT STAGE]="COMPLETED"),--(T_PROJ[COMPLETION DATE]&gt;=$B13),--(T_PROJ[COMPLETION DATE]&lt;=EOMONTH($B13,0)))/$C13),""),"")</f>
        <v/>
      </c>
      <c r="I13" s="88" t="str">
        <f ca="1">IFERROR(IF(N_ST&gt;4,(SUMPRODUCT(T_PROJ[STAGE 5 DT]-T_PROJ[STAGE 4 DT],--(T_PROJ[VALIDATION]="NO ERROR"),--(T_PROJ[CURRENT STAGE]="COMPLETED"),--(T_PROJ[COMPLETION DATE]&gt;=$B13),--(T_PROJ[COMPLETION DATE]&lt;=EOMONTH($B13,0)))/$C13),""),"")</f>
        <v/>
      </c>
      <c r="J13" s="89" t="str">
        <f ca="1">IFERROR(IF(N_ST&gt;5,(SUMPRODUCT(T_PROJ[STAGE 6 DT]-T_PROJ[STAGE 5 DT],--(T_PROJ[VALIDATION]="NO ERROR"),--(T_PROJ[CURRENT STAGE]="COMPLETED"),--(T_PROJ[COMPLETION DATE]&gt;=$B13),--(T_PROJ[COMPLETION DATE]&lt;=EOMONTH($B13,0)))/$C13),""),"")</f>
        <v/>
      </c>
    </row>
    <row r="14" spans="1:10" ht="24.95" customHeight="1">
      <c r="B14" s="86" t="str">
        <f ca="1">IFERROR(IF(EOMONTH(B13,-2)+1&lt;H!$A$31,"",EOMONTH(B13,-2)+1),"")</f>
        <v/>
      </c>
      <c r="C14" s="87" t="str">
        <f ca="1">IFERROR(IF(B14="","",COUNTIFS(T_PROJ[VALIDATION],"NO ERROR",T_PROJ[COMPLETION DATE],"&gt;="&amp;B14,T_PROJ[COMPLETION DATE],"&lt;="&amp;EOMONTH(B14,0))),"")</f>
        <v/>
      </c>
      <c r="D14" s="88" t="str">
        <f ca="1">IFERROR(IF(B14="","",(SUMIFS(T_PROJ[DURATION (DAYS)],T_PROJ[VALIDATION],"NO ERROR",T_PROJ[COMPLETION DATE],"&gt;="&amp;B14,T_PROJ[COMPLETION DATE],"&lt;="&amp;EOMONTH(B14,0))/C14)),"")</f>
        <v/>
      </c>
      <c r="E14" s="88" t="str">
        <f ca="1">IFERROR(IF(N_ST&gt;0,(SUMPRODUCT(T_PROJ[STAGE 1 DT]-T_PROJ[START DATE]+1,--(T_PROJ[VALIDATION]="NO ERROR"),--(T_PROJ[CURRENT STAGE]="COMPLETED"),--(T_PROJ[COMPLETION DATE]&gt;=$B14),--(T_PROJ[COMPLETION DATE]&lt;=EOMONTH($B14,0)))/$C14),""),"")</f>
        <v/>
      </c>
      <c r="F14" s="88" t="str">
        <f ca="1">IFERROR(IF(N_ST&gt;1,(SUMPRODUCT(T_PROJ[STAGE 2 DT]-T_PROJ[STAGE 1 DT],--(T_PROJ[VALIDATION]="NO ERROR"),--(T_PROJ[CURRENT STAGE]="COMPLETED"),--(T_PROJ[COMPLETION DATE]&gt;=$B14),--(T_PROJ[COMPLETION DATE]&lt;=EOMONTH($B14,0)))/$C14),""),"")</f>
        <v/>
      </c>
      <c r="G14" s="88" t="str">
        <f ca="1">IFERROR(IF(N_ST&gt;2,(SUMPRODUCT(T_PROJ[STAGE 3 DT]-T_PROJ[STAGE 2 DT],--(T_PROJ[VALIDATION]="NO ERROR"),--(T_PROJ[CURRENT STAGE]="COMPLETED"),--(T_PROJ[COMPLETION DATE]&gt;=$B14),--(T_PROJ[COMPLETION DATE]&lt;=EOMONTH($B14,0)))/$C14),""),"")</f>
        <v/>
      </c>
      <c r="H14" s="88" t="str">
        <f ca="1">IFERROR(IF(N_ST&gt;3,(SUMPRODUCT(T_PROJ[STAGE 4 DT]-T_PROJ[STAGE 3 DT],--(T_PROJ[VALIDATION]="NO ERROR"),--(T_PROJ[CURRENT STAGE]="COMPLETED"),--(T_PROJ[COMPLETION DATE]&gt;=$B14),--(T_PROJ[COMPLETION DATE]&lt;=EOMONTH($B14,0)))/$C14),""),"")</f>
        <v/>
      </c>
      <c r="I14" s="88" t="str">
        <f ca="1">IFERROR(IF(N_ST&gt;4,(SUMPRODUCT(T_PROJ[STAGE 5 DT]-T_PROJ[STAGE 4 DT],--(T_PROJ[VALIDATION]="NO ERROR"),--(T_PROJ[CURRENT STAGE]="COMPLETED"),--(T_PROJ[COMPLETION DATE]&gt;=$B14),--(T_PROJ[COMPLETION DATE]&lt;=EOMONTH($B14,0)))/$C14),""),"")</f>
        <v/>
      </c>
      <c r="J14" s="89" t="str">
        <f ca="1">IFERROR(IF(N_ST&gt;5,(SUMPRODUCT(T_PROJ[STAGE 6 DT]-T_PROJ[STAGE 5 DT],--(T_PROJ[VALIDATION]="NO ERROR"),--(T_PROJ[CURRENT STAGE]="COMPLETED"),--(T_PROJ[COMPLETION DATE]&gt;=$B14),--(T_PROJ[COMPLETION DATE]&lt;=EOMONTH($B14,0)))/$C14),""),"")</f>
        <v/>
      </c>
    </row>
    <row r="15" spans="1:10" ht="24.95" customHeight="1">
      <c r="B15" s="86" t="str">
        <f ca="1">IFERROR(IF(EOMONTH(B14,-2)+1&lt;H!$A$31,"",EOMONTH(B14,-2)+1),"")</f>
        <v/>
      </c>
      <c r="C15" s="87" t="str">
        <f ca="1">IFERROR(IF(B15="","",COUNTIFS(T_PROJ[VALIDATION],"NO ERROR",T_PROJ[COMPLETION DATE],"&gt;="&amp;B15,T_PROJ[COMPLETION DATE],"&lt;="&amp;EOMONTH(B15,0))),"")</f>
        <v/>
      </c>
      <c r="D15" s="88" t="str">
        <f ca="1">IFERROR(IF(B15="","",(SUMIFS(T_PROJ[DURATION (DAYS)],T_PROJ[VALIDATION],"NO ERROR",T_PROJ[COMPLETION DATE],"&gt;="&amp;B15,T_PROJ[COMPLETION DATE],"&lt;="&amp;EOMONTH(B15,0))/C15)),"")</f>
        <v/>
      </c>
      <c r="E15" s="88" t="str">
        <f ca="1">IFERROR(IF(N_ST&gt;0,(SUMPRODUCT(T_PROJ[STAGE 1 DT]-T_PROJ[START DATE]+1,--(T_PROJ[VALIDATION]="NO ERROR"),--(T_PROJ[CURRENT STAGE]="COMPLETED"),--(T_PROJ[COMPLETION DATE]&gt;=$B15),--(T_PROJ[COMPLETION DATE]&lt;=EOMONTH($B15,0)))/$C15),""),"")</f>
        <v/>
      </c>
      <c r="F15" s="88" t="str">
        <f ca="1">IFERROR(IF(N_ST&gt;1,(SUMPRODUCT(T_PROJ[STAGE 2 DT]-T_PROJ[STAGE 1 DT],--(T_PROJ[VALIDATION]="NO ERROR"),--(T_PROJ[CURRENT STAGE]="COMPLETED"),--(T_PROJ[COMPLETION DATE]&gt;=$B15),--(T_PROJ[COMPLETION DATE]&lt;=EOMONTH($B15,0)))/$C15),""),"")</f>
        <v/>
      </c>
      <c r="G15" s="88" t="str">
        <f ca="1">IFERROR(IF(N_ST&gt;2,(SUMPRODUCT(T_PROJ[STAGE 3 DT]-T_PROJ[STAGE 2 DT],--(T_PROJ[VALIDATION]="NO ERROR"),--(T_PROJ[CURRENT STAGE]="COMPLETED"),--(T_PROJ[COMPLETION DATE]&gt;=$B15),--(T_PROJ[COMPLETION DATE]&lt;=EOMONTH($B15,0)))/$C15),""),"")</f>
        <v/>
      </c>
      <c r="H15" s="88" t="str">
        <f ca="1">IFERROR(IF(N_ST&gt;3,(SUMPRODUCT(T_PROJ[STAGE 4 DT]-T_PROJ[STAGE 3 DT],--(T_PROJ[VALIDATION]="NO ERROR"),--(T_PROJ[CURRENT STAGE]="COMPLETED"),--(T_PROJ[COMPLETION DATE]&gt;=$B15),--(T_PROJ[COMPLETION DATE]&lt;=EOMONTH($B15,0)))/$C15),""),"")</f>
        <v/>
      </c>
      <c r="I15" s="88" t="str">
        <f ca="1">IFERROR(IF(N_ST&gt;4,(SUMPRODUCT(T_PROJ[STAGE 5 DT]-T_PROJ[STAGE 4 DT],--(T_PROJ[VALIDATION]="NO ERROR"),--(T_PROJ[CURRENT STAGE]="COMPLETED"),--(T_PROJ[COMPLETION DATE]&gt;=$B15),--(T_PROJ[COMPLETION DATE]&lt;=EOMONTH($B15,0)))/$C15),""),"")</f>
        <v/>
      </c>
      <c r="J15" s="89" t="str">
        <f ca="1">IFERROR(IF(N_ST&gt;5,(SUMPRODUCT(T_PROJ[STAGE 6 DT]-T_PROJ[STAGE 5 DT],--(T_PROJ[VALIDATION]="NO ERROR"),--(T_PROJ[CURRENT STAGE]="COMPLETED"),--(T_PROJ[COMPLETION DATE]&gt;=$B15),--(T_PROJ[COMPLETION DATE]&lt;=EOMONTH($B15,0)))/$C15),""),"")</f>
        <v/>
      </c>
    </row>
    <row r="16" spans="1:10" ht="24.95" customHeight="1">
      <c r="B16" s="86" t="str">
        <f ca="1">IFERROR(IF(EOMONTH(B15,-2)+1&lt;H!$A$31,"",EOMONTH(B15,-2)+1),"")</f>
        <v/>
      </c>
      <c r="C16" s="87" t="str">
        <f ca="1">IFERROR(IF(B16="","",COUNTIFS(T_PROJ[VALIDATION],"NO ERROR",T_PROJ[COMPLETION DATE],"&gt;="&amp;B16,T_PROJ[COMPLETION DATE],"&lt;="&amp;EOMONTH(B16,0))),"")</f>
        <v/>
      </c>
      <c r="D16" s="88" t="str">
        <f ca="1">IFERROR(IF(B16="","",(SUMIFS(T_PROJ[DURATION (DAYS)],T_PROJ[VALIDATION],"NO ERROR",T_PROJ[COMPLETION DATE],"&gt;="&amp;B16,T_PROJ[COMPLETION DATE],"&lt;="&amp;EOMONTH(B16,0))/C16)),"")</f>
        <v/>
      </c>
      <c r="E16" s="88" t="str">
        <f ca="1">IFERROR(IF(N_ST&gt;0,(SUMPRODUCT(T_PROJ[STAGE 1 DT]-T_PROJ[START DATE]+1,--(T_PROJ[VALIDATION]="NO ERROR"),--(T_PROJ[CURRENT STAGE]="COMPLETED"),--(T_PROJ[COMPLETION DATE]&gt;=$B16),--(T_PROJ[COMPLETION DATE]&lt;=EOMONTH($B16,0)))/$C16),""),"")</f>
        <v/>
      </c>
      <c r="F16" s="88" t="str">
        <f ca="1">IFERROR(IF(N_ST&gt;1,(SUMPRODUCT(T_PROJ[STAGE 2 DT]-T_PROJ[STAGE 1 DT],--(T_PROJ[VALIDATION]="NO ERROR"),--(T_PROJ[CURRENT STAGE]="COMPLETED"),--(T_PROJ[COMPLETION DATE]&gt;=$B16),--(T_PROJ[COMPLETION DATE]&lt;=EOMONTH($B16,0)))/$C16),""),"")</f>
        <v/>
      </c>
      <c r="G16" s="88" t="str">
        <f ca="1">IFERROR(IF(N_ST&gt;2,(SUMPRODUCT(T_PROJ[STAGE 3 DT]-T_PROJ[STAGE 2 DT],--(T_PROJ[VALIDATION]="NO ERROR"),--(T_PROJ[CURRENT STAGE]="COMPLETED"),--(T_PROJ[COMPLETION DATE]&gt;=$B16),--(T_PROJ[COMPLETION DATE]&lt;=EOMONTH($B16,0)))/$C16),""),"")</f>
        <v/>
      </c>
      <c r="H16" s="88" t="str">
        <f ca="1">IFERROR(IF(N_ST&gt;3,(SUMPRODUCT(T_PROJ[STAGE 4 DT]-T_PROJ[STAGE 3 DT],--(T_PROJ[VALIDATION]="NO ERROR"),--(T_PROJ[CURRENT STAGE]="COMPLETED"),--(T_PROJ[COMPLETION DATE]&gt;=$B16),--(T_PROJ[COMPLETION DATE]&lt;=EOMONTH($B16,0)))/$C16),""),"")</f>
        <v/>
      </c>
      <c r="I16" s="88" t="str">
        <f ca="1">IFERROR(IF(N_ST&gt;4,(SUMPRODUCT(T_PROJ[STAGE 5 DT]-T_PROJ[STAGE 4 DT],--(T_PROJ[VALIDATION]="NO ERROR"),--(T_PROJ[CURRENT STAGE]="COMPLETED"),--(T_PROJ[COMPLETION DATE]&gt;=$B16),--(T_PROJ[COMPLETION DATE]&lt;=EOMONTH($B16,0)))/$C16),""),"")</f>
        <v/>
      </c>
      <c r="J16" s="89" t="str">
        <f ca="1">IFERROR(IF(N_ST&gt;5,(SUMPRODUCT(T_PROJ[STAGE 6 DT]-T_PROJ[STAGE 5 DT],--(T_PROJ[VALIDATION]="NO ERROR"),--(T_PROJ[CURRENT STAGE]="COMPLETED"),--(T_PROJ[COMPLETION DATE]&gt;=$B16),--(T_PROJ[COMPLETION DATE]&lt;=EOMONTH($B16,0)))/$C16),""),"")</f>
        <v/>
      </c>
    </row>
    <row r="17" spans="2:2">
      <c r="B17" s="90"/>
    </row>
  </sheetData>
  <sheetProtection algorithmName="SHA-512" hashValue="2VXNNTJa5knjaFmIW7kWzC83i57twXTqX64dBMMcHrgjlflrYd3bz3YO1Jew8jg8UW5+tarrysmy2yMRxzdMuA==" saltValue="AyDFKcP0Qw6R+rcf5YHmbg==" spinCount="100000" sheet="1" formatCells="0" formatColumns="0" formatRows="0"/>
  <conditionalFormatting sqref="C5:C16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{54168F95-4E87-4B7E-988A-42258B5F1755}</x14:id>
        </ext>
      </extLst>
    </cfRule>
  </conditionalFormatting>
  <conditionalFormatting sqref="F4:F16">
    <cfRule type="expression" dxfId="4" priority="5">
      <formula>N_ST&lt;2</formula>
    </cfRule>
  </conditionalFormatting>
  <conditionalFormatting sqref="G4:G16">
    <cfRule type="expression" dxfId="3" priority="4">
      <formula>N_ST&lt;3</formula>
    </cfRule>
  </conditionalFormatting>
  <conditionalFormatting sqref="H4:H16">
    <cfRule type="expression" dxfId="2" priority="3">
      <formula>N_ST&lt;4</formula>
    </cfRule>
  </conditionalFormatting>
  <conditionalFormatting sqref="I4:I16">
    <cfRule type="expression" dxfId="1" priority="2">
      <formula>N_ST&lt;5</formula>
    </cfRule>
  </conditionalFormatting>
  <conditionalFormatting sqref="J4:J16">
    <cfRule type="expression" dxfId="0" priority="1">
      <formula>N_ST&lt;6</formula>
    </cfRule>
  </conditionalFormatting>
  <pageMargins left="0.7" right="0.7" top="0.75" bottom="0.75" header="0.3" footer="0.3"/>
  <pageSetup scale="85" orientation="landscape" horizontalDpi="4294967293" verticalDpi="0" r:id="rId1"/>
  <colBreaks count="1" manualBreakCount="1">
    <brk id="10" max="17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168F95-4E87-4B7E-988A-42258B5F17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workbookViewId="0">
      <selection activeCell="B18" sqref="B18:B23"/>
    </sheetView>
  </sheetViews>
  <sheetFormatPr defaultRowHeight="15"/>
  <cols>
    <col min="1" max="2" width="15.140625" bestFit="1" customWidth="1"/>
    <col min="5" max="5" width="18" customWidth="1"/>
    <col min="6" max="6" width="10" bestFit="1" customWidth="1"/>
    <col min="7" max="7" width="2" customWidth="1"/>
    <col min="8" max="8" width="10.5703125" bestFit="1" customWidth="1"/>
    <col min="9" max="9" width="2.5703125" customWidth="1"/>
    <col min="11" max="11" width="3.5703125" customWidth="1"/>
    <col min="13" max="13" width="2.140625" customWidth="1"/>
    <col min="15" max="15" width="3.42578125" customWidth="1"/>
  </cols>
  <sheetData>
    <row r="2" spans="1:16">
      <c r="A2" t="s">
        <v>25</v>
      </c>
    </row>
    <row r="3" spans="1:16">
      <c r="A3">
        <f>IFERROR(COUNTA(T_ST[STAGE NAME]),"")</f>
        <v>6</v>
      </c>
      <c r="E3" t="s">
        <v>48</v>
      </c>
    </row>
    <row r="4" spans="1:16">
      <c r="A4" s="9" t="s">
        <v>23</v>
      </c>
      <c r="B4" s="12">
        <f ca="1">IFERROR(COUNTIFS(T_PROJ[CURRENT STAGE],"&lt;&gt;"&amp;"COMPLETED",T_PROJ[VALIDATION],"NO ERROR"),"")</f>
        <v>9</v>
      </c>
    </row>
    <row r="5" spans="1:16">
      <c r="E5" s="16" t="s">
        <v>49</v>
      </c>
      <c r="F5" s="16" t="str">
        <f>IF(LEN(INDEX(L_ST,1))=0,"",INDEX(L_ST,1))</f>
        <v>RESEARCH</v>
      </c>
      <c r="G5" s="16"/>
      <c r="H5" s="16" t="str">
        <f>IF(LEN(INDEX(L_ST,2))=0,"",INDEX(L_ST,2))</f>
        <v>APPROVAL</v>
      </c>
      <c r="I5" s="16"/>
      <c r="J5" s="16" t="str">
        <f>IF(LEN(INDEX(L_ST,3))=0,"",INDEX(L_ST,3))</f>
        <v>DEVELOP</v>
      </c>
      <c r="K5" s="16"/>
      <c r="L5" s="16" t="str">
        <f>IF(LEN(INDEX(L_ST,4))=0,"",INDEX(L_ST,4))</f>
        <v>TEST</v>
      </c>
      <c r="M5" s="16"/>
      <c r="N5" s="16" t="str">
        <f>IF(LEN(INDEX(L_ST,5))=0,"",INDEX(L_ST,5))</f>
        <v>EXECUTE</v>
      </c>
      <c r="O5" s="16"/>
      <c r="P5" s="16" t="str">
        <f>IF(LEN(INDEX(L_ST,6))=0,"",INDEX(L_ST,6))</f>
        <v>LAUNCH</v>
      </c>
    </row>
    <row r="6" spans="1:16">
      <c r="A6" s="10" t="s">
        <v>41</v>
      </c>
      <c r="B6" s="11" t="s">
        <v>23</v>
      </c>
      <c r="E6" s="16">
        <v>1</v>
      </c>
      <c r="F6" s="16">
        <f t="array" aca="1" ref="F6" ca="1">IFERROR(SMALL(IF(--(T_PROJ[CURRENT STAGE]=F$5)*--(T_PROJ[VALIDATION]="NO ERROR"),ROW(T_PROJ[PROJECT ID]),""),$E6),"")</f>
        <v>24</v>
      </c>
      <c r="G6" s="16"/>
      <c r="H6" s="16">
        <f t="array" aca="1" ref="H6" ca="1">IFERROR(SMALL(IF(--(T_PROJ[CURRENT STAGE]=H$5)*--(T_PROJ[VALIDATION]="NO ERROR"),ROW(T_PROJ[PROJECT ID]),""),$E6),"")</f>
        <v>16</v>
      </c>
      <c r="I6" s="16"/>
      <c r="J6" s="16">
        <f t="array" aca="1" ref="J6" ca="1">IFERROR(SMALL(IF(--(T_PROJ[CURRENT STAGE]=J$5)*--(T_PROJ[VALIDATION]="NO ERROR"),ROW(T_PROJ[PROJECT ID]),""),$E6),"")</f>
        <v>19</v>
      </c>
      <c r="K6" s="16"/>
      <c r="L6" s="16">
        <f t="array" aca="1" ref="L6" ca="1">IFERROR(SMALL(IF(--(T_PROJ[CURRENT STAGE]=L$5)*--(T_PROJ[VALIDATION]="NO ERROR"),ROW(T_PROJ[PROJECT ID]),""),$E6),"")</f>
        <v>14</v>
      </c>
      <c r="M6" s="16"/>
      <c r="N6" s="16" t="str">
        <f t="array" aca="1" ref="N6" ca="1">IFERROR(SMALL(IF(--(T_PROJ[CURRENT STAGE]=N$5)*--(T_PROJ[VALIDATION]="NO ERROR"),ROW(T_PROJ[PROJECT ID]),""),$E6),"")</f>
        <v/>
      </c>
      <c r="O6" s="16"/>
      <c r="P6" s="16">
        <f t="array" aca="1" ref="P6" ca="1">IFERROR(SMALL(IF(--(T_PROJ[CURRENT STAGE]=P$5)*--(T_PROJ[VALIDATION]="NO ERROR"),ROW(T_PROJ[PROJECT ID]),""),$E6),"")</f>
        <v>21</v>
      </c>
    </row>
    <row r="7" spans="1:16">
      <c r="A7" s="19">
        <v>1</v>
      </c>
      <c r="B7" s="4">
        <f ca="1">IFERROR(IF(N_ST&gt;0,COUNTIFS(T_PROJ[VALIDATION],"NO ERROR",T_PROJ[CURRENT STAGE],INDEX(T_ST[STAGE NAME],1)),""),"")</f>
        <v>1</v>
      </c>
      <c r="E7" s="16">
        <v>1</v>
      </c>
      <c r="F7" s="16">
        <f t="array" aca="1" ref="F7" ca="1">IFERROR(SMALL(IF(--(T_PROJ[CURRENT STAGE]=F$5)*--(T_PROJ[VALIDATION]="NO ERROR"),ROW(T_PROJ[PROJECT ID]),""),$E7),"")</f>
        <v>24</v>
      </c>
      <c r="G7" s="16"/>
      <c r="H7" s="16">
        <f t="array" aca="1" ref="H7" ca="1">IFERROR(SMALL(IF(--(T_PROJ[CURRENT STAGE]=H$5)*--(T_PROJ[VALIDATION]="NO ERROR"),ROW(T_PROJ[PROJECT ID]),""),$E7),"")</f>
        <v>16</v>
      </c>
      <c r="I7" s="16"/>
      <c r="J7" s="16">
        <f t="array" aca="1" ref="J7" ca="1">IFERROR(SMALL(IF(--(T_PROJ[CURRENT STAGE]=J$5)*--(T_PROJ[VALIDATION]="NO ERROR"),ROW(T_PROJ[PROJECT ID]),""),$E7),"")</f>
        <v>19</v>
      </c>
      <c r="K7" s="16"/>
      <c r="L7" s="16">
        <f t="array" aca="1" ref="L7" ca="1">IFERROR(SMALL(IF(--(T_PROJ[CURRENT STAGE]=L$5)*--(T_PROJ[VALIDATION]="NO ERROR"),ROW(T_PROJ[PROJECT ID]),""),$E7),"")</f>
        <v>14</v>
      </c>
      <c r="M7" s="16"/>
      <c r="N7" s="16" t="str">
        <f t="array" aca="1" ref="N7" ca="1">IFERROR(SMALL(IF(--(T_PROJ[CURRENT STAGE]=N$5)*--(T_PROJ[VALIDATION]="NO ERROR"),ROW(T_PROJ[PROJECT ID]),""),$E7),"")</f>
        <v/>
      </c>
      <c r="O7" s="16"/>
      <c r="P7" s="16">
        <f t="array" aca="1" ref="P7" ca="1">IFERROR(SMALL(IF(--(T_PROJ[CURRENT STAGE]=P$5)*--(T_PROJ[VALIDATION]="NO ERROR"),ROW(T_PROJ[PROJECT ID]),""),$E7),"")</f>
        <v>21</v>
      </c>
    </row>
    <row r="8" spans="1:16">
      <c r="A8" s="13">
        <v>2</v>
      </c>
      <c r="B8" s="6">
        <f ca="1">IFERROR(IF(N_ST&gt;1,COUNTIFS(T_PROJ[VALIDATION],"NO ERROR",T_PROJ[CURRENT STAGE],INDEX(T_ST[STAGE NAME],2)),""),"")</f>
        <v>2</v>
      </c>
      <c r="E8" s="16">
        <v>1</v>
      </c>
      <c r="F8" s="16">
        <f t="array" aca="1" ref="F8" ca="1">IFERROR(SMALL(IF(--(T_PROJ[CURRENT STAGE]=F$5)*--(T_PROJ[VALIDATION]="NO ERROR"),ROW(T_PROJ[PROJECT ID]),""),$E8),"")</f>
        <v>24</v>
      </c>
      <c r="G8" s="16"/>
      <c r="H8" s="16">
        <f t="array" aca="1" ref="H8" ca="1">IFERROR(SMALL(IF(--(T_PROJ[CURRENT STAGE]=H$5)*--(T_PROJ[VALIDATION]="NO ERROR"),ROW(T_PROJ[PROJECT ID]),""),$E8),"")</f>
        <v>16</v>
      </c>
      <c r="I8" s="16"/>
      <c r="J8" s="16">
        <f t="array" aca="1" ref="J8" ca="1">IFERROR(SMALL(IF(--(T_PROJ[CURRENT STAGE]=J$5)*--(T_PROJ[VALIDATION]="NO ERROR"),ROW(T_PROJ[PROJECT ID]),""),$E8),"")</f>
        <v>19</v>
      </c>
      <c r="K8" s="16"/>
      <c r="L8" s="16">
        <f t="array" aca="1" ref="L8" ca="1">IFERROR(SMALL(IF(--(T_PROJ[CURRENT STAGE]=L$5)*--(T_PROJ[VALIDATION]="NO ERROR"),ROW(T_PROJ[PROJECT ID]),""),$E8),"")</f>
        <v>14</v>
      </c>
      <c r="M8" s="16"/>
      <c r="N8" s="16" t="str">
        <f t="array" aca="1" ref="N8" ca="1">IFERROR(SMALL(IF(--(T_PROJ[CURRENT STAGE]=N$5)*--(T_PROJ[VALIDATION]="NO ERROR"),ROW(T_PROJ[PROJECT ID]),""),$E8),"")</f>
        <v/>
      </c>
      <c r="O8" s="16"/>
      <c r="P8" s="16">
        <f t="array" aca="1" ref="P8" ca="1">IFERROR(SMALL(IF(--(T_PROJ[CURRENT STAGE]=P$5)*--(T_PROJ[VALIDATION]="NO ERROR"),ROW(T_PROJ[PROJECT ID]),""),$E8),"")</f>
        <v>21</v>
      </c>
    </row>
    <row r="9" spans="1:16">
      <c r="A9" s="13">
        <v>3</v>
      </c>
      <c r="B9" s="6">
        <f ca="1">IFERROR(IF(N_ST&gt;2,COUNTIFS(T_PROJ[VALIDATION],"NO ERROR",T_PROJ[CURRENT STAGE],INDEX(T_ST[STAGE NAME],3)),""),"")</f>
        <v>3</v>
      </c>
      <c r="E9" s="16">
        <v>1</v>
      </c>
      <c r="F9" s="16">
        <f t="array" aca="1" ref="F9" ca="1">IFERROR(SMALL(IF(--(T_PROJ[CURRENT STAGE]=F$5)*--(T_PROJ[VALIDATION]="NO ERROR"),ROW(T_PROJ[PROJECT ID]),""),$E9),"")</f>
        <v>24</v>
      </c>
      <c r="G9" s="16"/>
      <c r="H9" s="16">
        <f t="array" aca="1" ref="H9" ca="1">IFERROR(SMALL(IF(--(T_PROJ[CURRENT STAGE]=H$5)*--(T_PROJ[VALIDATION]="NO ERROR"),ROW(T_PROJ[PROJECT ID]),""),$E9),"")</f>
        <v>16</v>
      </c>
      <c r="I9" s="16"/>
      <c r="J9" s="16">
        <f t="array" aca="1" ref="J9" ca="1">IFERROR(SMALL(IF(--(T_PROJ[CURRENT STAGE]=J$5)*--(T_PROJ[VALIDATION]="NO ERROR"),ROW(T_PROJ[PROJECT ID]),""),$E9),"")</f>
        <v>19</v>
      </c>
      <c r="K9" s="16"/>
      <c r="L9" s="16">
        <f t="array" aca="1" ref="L9" ca="1">IFERROR(SMALL(IF(--(T_PROJ[CURRENT STAGE]=L$5)*--(T_PROJ[VALIDATION]="NO ERROR"),ROW(T_PROJ[PROJECT ID]),""),$E9),"")</f>
        <v>14</v>
      </c>
      <c r="M9" s="16"/>
      <c r="N9" s="16" t="str">
        <f t="array" aca="1" ref="N9" ca="1">IFERROR(SMALL(IF(--(T_PROJ[CURRENT STAGE]=N$5)*--(T_PROJ[VALIDATION]="NO ERROR"),ROW(T_PROJ[PROJECT ID]),""),$E9),"")</f>
        <v/>
      </c>
      <c r="O9" s="16"/>
      <c r="P9" s="16">
        <f t="array" aca="1" ref="P9" ca="1">IFERROR(SMALL(IF(--(T_PROJ[CURRENT STAGE]=P$5)*--(T_PROJ[VALIDATION]="NO ERROR"),ROW(T_PROJ[PROJECT ID]),""),$E9),"")</f>
        <v>21</v>
      </c>
    </row>
    <row r="10" spans="1:16">
      <c r="A10" s="13">
        <v>4</v>
      </c>
      <c r="B10" s="6">
        <f ca="1">IFERROR(IF(N_ST&gt;3,COUNTIFS(T_PROJ[VALIDATION],"NO ERROR",T_PROJ[CURRENT STAGE],INDEX(T_ST[STAGE NAME],4)),""),"")</f>
        <v>2</v>
      </c>
      <c r="E10" s="16"/>
      <c r="F10" s="16" t="str">
        <f t="array" aca="1" ref="F10" ca="1">IFERROR(SMALL(IF(--(T_PROJ[CURRENT STAGE]=F$5)*--(T_PROJ[VALIDATION]="NO ERROR"),ROW(T_PROJ[PROJECT ID]),""),$E10),"")</f>
        <v/>
      </c>
      <c r="G10" s="16"/>
      <c r="H10" s="16" t="str">
        <f t="array" aca="1" ref="H10" ca="1">IFERROR(SMALL(IF(--(T_PROJ[CURRENT STAGE]=H$5)*--(T_PROJ[VALIDATION]="NO ERROR"),ROW(T_PROJ[PROJECT ID]),""),$E10),"")</f>
        <v/>
      </c>
      <c r="I10" s="16"/>
      <c r="J10" s="16" t="str">
        <f t="array" aca="1" ref="J10" ca="1">IFERROR(SMALL(IF(--(T_PROJ[CURRENT STAGE]=J$5)*--(T_PROJ[VALIDATION]="NO ERROR"),ROW(T_PROJ[PROJECT ID]),""),$E10),"")</f>
        <v/>
      </c>
      <c r="K10" s="16"/>
      <c r="L10" s="16" t="str">
        <f t="array" aca="1" ref="L10" ca="1">IFERROR(SMALL(IF(--(T_PROJ[CURRENT STAGE]=L$5)*--(T_PROJ[VALIDATION]="NO ERROR"),ROW(T_PROJ[PROJECT ID]),""),$E10),"")</f>
        <v/>
      </c>
      <c r="M10" s="16"/>
      <c r="N10" s="16" t="str">
        <f t="array" aca="1" ref="N10" ca="1">IFERROR(SMALL(IF(--(T_PROJ[CURRENT STAGE]=N$5)*--(T_PROJ[VALIDATION]="NO ERROR"),ROW(T_PROJ[PROJECT ID]),""),$E10),"")</f>
        <v/>
      </c>
      <c r="O10" s="16"/>
      <c r="P10" s="16" t="str">
        <f t="array" aca="1" ref="P10" ca="1">IFERROR(SMALL(IF(--(T_PROJ[CURRENT STAGE]=P$5)*--(T_PROJ[VALIDATION]="NO ERROR"),ROW(T_PROJ[PROJECT ID]),""),$E10),"")</f>
        <v/>
      </c>
    </row>
    <row r="11" spans="1:16">
      <c r="A11" s="13">
        <v>5</v>
      </c>
      <c r="B11" s="6">
        <f ca="1">IFERROR(IF(N_ST&gt;4,COUNTIFS(T_PROJ[VALIDATION],"NO ERROR",T_PROJ[CURRENT STAGE],INDEX(T_ST[STAGE NAME],5)),""),"")</f>
        <v>0</v>
      </c>
      <c r="E11" s="17">
        <v>2</v>
      </c>
      <c r="F11" s="16" t="str">
        <f t="array" aca="1" ref="F11" ca="1">IFERROR(SMALL(IF(--(T_PROJ[CURRENT STAGE]=F$5)*--(T_PROJ[VALIDATION]="NO ERROR"),ROW(T_PROJ[PROJECT ID]),""),$E11),"")</f>
        <v/>
      </c>
      <c r="G11" s="16"/>
      <c r="H11" s="16">
        <f t="array" aca="1" ref="H11" ca="1">IFERROR(SMALL(IF(--(T_PROJ[CURRENT STAGE]=H$5)*--(T_PROJ[VALIDATION]="NO ERROR"),ROW(T_PROJ[PROJECT ID]),""),$E11),"")</f>
        <v>17</v>
      </c>
      <c r="I11" s="16"/>
      <c r="J11" s="16">
        <f t="array" aca="1" ref="J11" ca="1">IFERROR(SMALL(IF(--(T_PROJ[CURRENT STAGE]=J$5)*--(T_PROJ[VALIDATION]="NO ERROR"),ROW(T_PROJ[PROJECT ID]),""),$E11),"")</f>
        <v>23</v>
      </c>
      <c r="K11" s="16"/>
      <c r="L11" s="16">
        <f t="array" aca="1" ref="L11" ca="1">IFERROR(SMALL(IF(--(T_PROJ[CURRENT STAGE]=L$5)*--(T_PROJ[VALIDATION]="NO ERROR"),ROW(T_PROJ[PROJECT ID]),""),$E11),"")</f>
        <v>20</v>
      </c>
      <c r="M11" s="16"/>
      <c r="N11" s="16" t="str">
        <f t="array" aca="1" ref="N11" ca="1">IFERROR(SMALL(IF(--(T_PROJ[CURRENT STAGE]=N$5)*--(T_PROJ[VALIDATION]="NO ERROR"),ROW(T_PROJ[PROJECT ID]),""),$E11),"")</f>
        <v/>
      </c>
      <c r="O11" s="16"/>
      <c r="P11" s="16" t="str">
        <f t="array" aca="1" ref="P11" ca="1">IFERROR(SMALL(IF(--(T_PROJ[CURRENT STAGE]=P$5)*--(T_PROJ[VALIDATION]="NO ERROR"),ROW(T_PROJ[PROJECT ID]),""),$E11),"")</f>
        <v/>
      </c>
    </row>
    <row r="12" spans="1:16">
      <c r="A12" s="20">
        <v>6</v>
      </c>
      <c r="B12" s="8">
        <f ca="1">IFERROR(IF(N_ST&gt;5,COUNTIFS(T_PROJ[VALIDATION],"NO ERROR",T_PROJ[CURRENT STAGE],INDEX(T_ST[STAGE NAME],6)),""),"")</f>
        <v>1</v>
      </c>
      <c r="E12" s="17">
        <v>2</v>
      </c>
      <c r="F12" s="16" t="str">
        <f t="array" aca="1" ref="F12" ca="1">IFERROR(SMALL(IF(--(T_PROJ[CURRENT STAGE]=F$5)*--(T_PROJ[VALIDATION]="NO ERROR"),ROW(T_PROJ[PROJECT ID]),""),$E12),"")</f>
        <v/>
      </c>
      <c r="G12" s="16"/>
      <c r="H12" s="16">
        <f t="array" aca="1" ref="H12" ca="1">IFERROR(SMALL(IF(--(T_PROJ[CURRENT STAGE]=H$5)*--(T_PROJ[VALIDATION]="NO ERROR"),ROW(T_PROJ[PROJECT ID]),""),$E12),"")</f>
        <v>17</v>
      </c>
      <c r="I12" s="16"/>
      <c r="J12" s="16">
        <f t="array" aca="1" ref="J12" ca="1">IFERROR(SMALL(IF(--(T_PROJ[CURRENT STAGE]=J$5)*--(T_PROJ[VALIDATION]="NO ERROR"),ROW(T_PROJ[PROJECT ID]),""),$E12),"")</f>
        <v>23</v>
      </c>
      <c r="K12" s="16"/>
      <c r="L12" s="16">
        <f t="array" aca="1" ref="L12" ca="1">IFERROR(SMALL(IF(--(T_PROJ[CURRENT STAGE]=L$5)*--(T_PROJ[VALIDATION]="NO ERROR"),ROW(T_PROJ[PROJECT ID]),""),$E12),"")</f>
        <v>20</v>
      </c>
      <c r="M12" s="16"/>
      <c r="N12" s="16" t="str">
        <f t="array" aca="1" ref="N12" ca="1">IFERROR(SMALL(IF(--(T_PROJ[CURRENT STAGE]=N$5)*--(T_PROJ[VALIDATION]="NO ERROR"),ROW(T_PROJ[PROJECT ID]),""),$E12),"")</f>
        <v/>
      </c>
      <c r="O12" s="16"/>
      <c r="P12" s="16" t="str">
        <f t="array" aca="1" ref="P12" ca="1">IFERROR(SMALL(IF(--(T_PROJ[CURRENT STAGE]=P$5)*--(T_PROJ[VALIDATION]="NO ERROR"),ROW(T_PROJ[PROJECT ID]),""),$E12),"")</f>
        <v/>
      </c>
    </row>
    <row r="13" spans="1:16">
      <c r="E13" s="17">
        <v>2</v>
      </c>
      <c r="F13" s="16" t="str">
        <f t="array" aca="1" ref="F13" ca="1">IFERROR(SMALL(IF(--(T_PROJ[CURRENT STAGE]=F$5)*--(T_PROJ[VALIDATION]="NO ERROR"),ROW(T_PROJ[PROJECT ID]),""),$E13),"")</f>
        <v/>
      </c>
      <c r="G13" s="16"/>
      <c r="H13" s="16">
        <f t="array" aca="1" ref="H13" ca="1">IFERROR(SMALL(IF(--(T_PROJ[CURRENT STAGE]=H$5)*--(T_PROJ[VALIDATION]="NO ERROR"),ROW(T_PROJ[PROJECT ID]),""),$E13),"")</f>
        <v>17</v>
      </c>
      <c r="I13" s="16"/>
      <c r="J13" s="16">
        <f t="array" aca="1" ref="J13" ca="1">IFERROR(SMALL(IF(--(T_PROJ[CURRENT STAGE]=J$5)*--(T_PROJ[VALIDATION]="NO ERROR"),ROW(T_PROJ[PROJECT ID]),""),$E13),"")</f>
        <v>23</v>
      </c>
      <c r="K13" s="16"/>
      <c r="L13" s="16">
        <f t="array" aca="1" ref="L13" ca="1">IFERROR(SMALL(IF(--(T_PROJ[CURRENT STAGE]=L$5)*--(T_PROJ[VALIDATION]="NO ERROR"),ROW(T_PROJ[PROJECT ID]),""),$E13),"")</f>
        <v>20</v>
      </c>
      <c r="M13" s="16"/>
      <c r="N13" s="16" t="str">
        <f t="array" aca="1" ref="N13" ca="1">IFERROR(SMALL(IF(--(T_PROJ[CURRENT STAGE]=N$5)*--(T_PROJ[VALIDATION]="NO ERROR"),ROW(T_PROJ[PROJECT ID]),""),$E13),"")</f>
        <v/>
      </c>
      <c r="O13" s="16"/>
      <c r="P13" s="16" t="str">
        <f t="array" aca="1" ref="P13" ca="1">IFERROR(SMALL(IF(--(T_PROJ[CURRENT STAGE]=P$5)*--(T_PROJ[VALIDATION]="NO ERROR"),ROW(T_PROJ[PROJECT ID]),""),$E13),"")</f>
        <v/>
      </c>
    </row>
    <row r="14" spans="1:16">
      <c r="E14" s="17">
        <v>2</v>
      </c>
      <c r="F14" s="16" t="str">
        <f t="array" aca="1" ref="F14" ca="1">IFERROR(SMALL(IF(--(T_PROJ[CURRENT STAGE]=F$5)*--(T_PROJ[VALIDATION]="NO ERROR"),ROW(T_PROJ[PROJECT ID]),""),$E14),"")</f>
        <v/>
      </c>
      <c r="G14" s="16"/>
      <c r="H14" s="16">
        <f t="array" aca="1" ref="H14" ca="1">IFERROR(SMALL(IF(--(T_PROJ[CURRENT STAGE]=H$5)*--(T_PROJ[VALIDATION]="NO ERROR"),ROW(T_PROJ[PROJECT ID]),""),$E14),"")</f>
        <v>17</v>
      </c>
      <c r="I14" s="16"/>
      <c r="J14" s="16">
        <f t="array" aca="1" ref="J14" ca="1">IFERROR(SMALL(IF(--(T_PROJ[CURRENT STAGE]=J$5)*--(T_PROJ[VALIDATION]="NO ERROR"),ROW(T_PROJ[PROJECT ID]),""),$E14),"")</f>
        <v>23</v>
      </c>
      <c r="K14" s="16"/>
      <c r="L14" s="16">
        <f t="array" aca="1" ref="L14" ca="1">IFERROR(SMALL(IF(--(T_PROJ[CURRENT STAGE]=L$5)*--(T_PROJ[VALIDATION]="NO ERROR"),ROW(T_PROJ[PROJECT ID]),""),$E14),"")</f>
        <v>20</v>
      </c>
      <c r="M14" s="16"/>
      <c r="N14" s="16" t="str">
        <f t="array" aca="1" ref="N14" ca="1">IFERROR(SMALL(IF(--(T_PROJ[CURRENT STAGE]=N$5)*--(T_PROJ[VALIDATION]="NO ERROR"),ROW(T_PROJ[PROJECT ID]),""),$E14),"")</f>
        <v/>
      </c>
      <c r="O14" s="16"/>
      <c r="P14" s="16" t="str">
        <f t="array" aca="1" ref="P14" ca="1">IFERROR(SMALL(IF(--(T_PROJ[CURRENT STAGE]=P$5)*--(T_PROJ[VALIDATION]="NO ERROR"),ROW(T_PROJ[PROJECT ID]),""),$E14),"")</f>
        <v/>
      </c>
    </row>
    <row r="15" spans="1:16">
      <c r="E15" s="16"/>
      <c r="F15" s="16" t="str">
        <f t="array" aca="1" ref="F15" ca="1">IFERROR(SMALL(IF(--(T_PROJ[CURRENT STAGE]=F$5)*--(T_PROJ[VALIDATION]="NO ERROR"),ROW(T_PROJ[PROJECT ID]),""),$E15),"")</f>
        <v/>
      </c>
      <c r="G15" s="16"/>
      <c r="H15" s="16" t="str">
        <f t="array" aca="1" ref="H15" ca="1">IFERROR(SMALL(IF(--(T_PROJ[CURRENT STAGE]=H$5)*--(T_PROJ[VALIDATION]="NO ERROR"),ROW(T_PROJ[PROJECT ID]),""),$E15),"")</f>
        <v/>
      </c>
      <c r="I15" s="16"/>
      <c r="J15" s="16" t="str">
        <f t="array" aca="1" ref="J15" ca="1">IFERROR(SMALL(IF(--(T_PROJ[CURRENT STAGE]=J$5)*--(T_PROJ[VALIDATION]="NO ERROR"),ROW(T_PROJ[PROJECT ID]),""),$E15),"")</f>
        <v/>
      </c>
      <c r="K15" s="16"/>
      <c r="L15" s="16" t="str">
        <f t="array" aca="1" ref="L15" ca="1">IFERROR(SMALL(IF(--(T_PROJ[CURRENT STAGE]=L$5)*--(T_PROJ[VALIDATION]="NO ERROR"),ROW(T_PROJ[PROJECT ID]),""),$E15),"")</f>
        <v/>
      </c>
      <c r="M15" s="16"/>
      <c r="N15" s="16" t="str">
        <f t="array" aca="1" ref="N15" ca="1">IFERROR(SMALL(IF(--(T_PROJ[CURRENT STAGE]=N$5)*--(T_PROJ[VALIDATION]="NO ERROR"),ROW(T_PROJ[PROJECT ID]),""),$E15),"")</f>
        <v/>
      </c>
      <c r="O15" s="16"/>
      <c r="P15" s="16" t="str">
        <f t="array" aca="1" ref="P15" ca="1">IFERROR(SMALL(IF(--(T_PROJ[CURRENT STAGE]=P$5)*--(T_PROJ[VALIDATION]="NO ERROR"),ROW(T_PROJ[PROJECT ID]),""),$E15),"")</f>
        <v/>
      </c>
    </row>
    <row r="16" spans="1:16">
      <c r="E16" s="16">
        <v>3</v>
      </c>
      <c r="F16" s="16" t="str">
        <f t="array" aca="1" ref="F16" ca="1">IFERROR(SMALL(IF(--(T_PROJ[CURRENT STAGE]=F$5)*--(T_PROJ[VALIDATION]="NO ERROR"),ROW(T_PROJ[PROJECT ID]),""),$E16),"")</f>
        <v/>
      </c>
      <c r="G16" s="16"/>
      <c r="H16" s="16" t="str">
        <f t="array" aca="1" ref="H16" ca="1">IFERROR(SMALL(IF(--(T_PROJ[CURRENT STAGE]=H$5)*--(T_PROJ[VALIDATION]="NO ERROR"),ROW(T_PROJ[PROJECT ID]),""),$E16),"")</f>
        <v/>
      </c>
      <c r="I16" s="16"/>
      <c r="J16" s="16">
        <f t="array" aca="1" ref="J16" ca="1">IFERROR(SMALL(IF(--(T_PROJ[CURRENT STAGE]=J$5)*--(T_PROJ[VALIDATION]="NO ERROR"),ROW(T_PROJ[PROJECT ID]),""),$E16),"")</f>
        <v>28</v>
      </c>
      <c r="K16" s="16"/>
      <c r="L16" s="16" t="str">
        <f t="array" aca="1" ref="L16" ca="1">IFERROR(SMALL(IF(--(T_PROJ[CURRENT STAGE]=L$5)*--(T_PROJ[VALIDATION]="NO ERROR"),ROW(T_PROJ[PROJECT ID]),""),$E16),"")</f>
        <v/>
      </c>
      <c r="M16" s="16"/>
      <c r="N16" s="16" t="str">
        <f t="array" aca="1" ref="N16" ca="1">IFERROR(SMALL(IF(--(T_PROJ[CURRENT STAGE]=N$5)*--(T_PROJ[VALIDATION]="NO ERROR"),ROW(T_PROJ[PROJECT ID]),""),$E16),"")</f>
        <v/>
      </c>
      <c r="O16" s="16"/>
      <c r="P16" s="16" t="str">
        <f t="array" aca="1" ref="P16" ca="1">IFERROR(SMALL(IF(--(T_PROJ[CURRENT STAGE]=P$5)*--(T_PROJ[VALIDATION]="NO ERROR"),ROW(T_PROJ[PROJECT ID]),""),$E16),"")</f>
        <v/>
      </c>
    </row>
    <row r="17" spans="1:16">
      <c r="A17" s="3"/>
      <c r="B17" s="4" t="s">
        <v>22</v>
      </c>
      <c r="E17" s="16">
        <v>3</v>
      </c>
      <c r="F17" s="16" t="str">
        <f t="array" aca="1" ref="F17" ca="1">IFERROR(SMALL(IF(--(T_PROJ[CURRENT STAGE]=F$5)*--(T_PROJ[VALIDATION]="NO ERROR"),ROW(T_PROJ[PROJECT ID]),""),$E17),"")</f>
        <v/>
      </c>
      <c r="G17" s="16"/>
      <c r="H17" s="16" t="str">
        <f t="array" aca="1" ref="H17" ca="1">IFERROR(SMALL(IF(--(T_PROJ[CURRENT STAGE]=H$5)*--(T_PROJ[VALIDATION]="NO ERROR"),ROW(T_PROJ[PROJECT ID]),""),$E17),"")</f>
        <v/>
      </c>
      <c r="I17" s="16"/>
      <c r="J17" s="16">
        <f t="array" aca="1" ref="J17" ca="1">IFERROR(SMALL(IF(--(T_PROJ[CURRENT STAGE]=J$5)*--(T_PROJ[VALIDATION]="NO ERROR"),ROW(T_PROJ[PROJECT ID]),""),$E17),"")</f>
        <v>28</v>
      </c>
      <c r="K17" s="16"/>
      <c r="L17" s="16" t="str">
        <f t="array" aca="1" ref="L17" ca="1">IFERROR(SMALL(IF(--(T_PROJ[CURRENT STAGE]=L$5)*--(T_PROJ[VALIDATION]="NO ERROR"),ROW(T_PROJ[PROJECT ID]),""),$E17),"")</f>
        <v/>
      </c>
      <c r="M17" s="16"/>
      <c r="N17" s="16" t="str">
        <f t="array" aca="1" ref="N17" ca="1">IFERROR(SMALL(IF(--(T_PROJ[CURRENT STAGE]=N$5)*--(T_PROJ[VALIDATION]="NO ERROR"),ROW(T_PROJ[PROJECT ID]),""),$E17),"")</f>
        <v/>
      </c>
      <c r="O17" s="16"/>
      <c r="P17" s="16" t="str">
        <f t="array" aca="1" ref="P17" ca="1">IFERROR(SMALL(IF(--(T_PROJ[CURRENT STAGE]=P$5)*--(T_PROJ[VALIDATION]="NO ERROR"),ROW(T_PROJ[PROJECT ID]),""),$E17),"")</f>
        <v/>
      </c>
    </row>
    <row r="18" spans="1:16">
      <c r="A18" s="5" t="str">
        <f>IF(LEN(INDEX(L_ST,1))=0,"",INDEX(L_ST,1))</f>
        <v>RESEARCH</v>
      </c>
      <c r="B18" s="14">
        <f ca="1">IFERROR(IF(N_ST&gt;0,(SUMPRODUCT(T_PROJ[STAGE 1 DT]-T_PROJ[START DATE]+1,--(T_PROJ[VALIDATION]="NO ERROR"),--(T_PROJ[CURRENT STAGE]="COMPLETED"))/H!$A$26),""),"")</f>
        <v>3.6</v>
      </c>
      <c r="E18" s="16">
        <v>3</v>
      </c>
      <c r="F18" s="16" t="str">
        <f t="array" aca="1" ref="F18" ca="1">IFERROR(SMALL(IF(--(T_PROJ[CURRENT STAGE]=F$5)*--(T_PROJ[VALIDATION]="NO ERROR"),ROW(T_PROJ[PROJECT ID]),""),$E18),"")</f>
        <v/>
      </c>
      <c r="G18" s="16"/>
      <c r="H18" s="16" t="str">
        <f t="array" aca="1" ref="H18" ca="1">IFERROR(SMALL(IF(--(T_PROJ[CURRENT STAGE]=H$5)*--(T_PROJ[VALIDATION]="NO ERROR"),ROW(T_PROJ[PROJECT ID]),""),$E18),"")</f>
        <v/>
      </c>
      <c r="I18" s="16"/>
      <c r="J18" s="16">
        <f t="array" aca="1" ref="J18" ca="1">IFERROR(SMALL(IF(--(T_PROJ[CURRENT STAGE]=J$5)*--(T_PROJ[VALIDATION]="NO ERROR"),ROW(T_PROJ[PROJECT ID]),""),$E18),"")</f>
        <v>28</v>
      </c>
      <c r="K18" s="16"/>
      <c r="L18" s="16" t="str">
        <f t="array" aca="1" ref="L18" ca="1">IFERROR(SMALL(IF(--(T_PROJ[CURRENT STAGE]=L$5)*--(T_PROJ[VALIDATION]="NO ERROR"),ROW(T_PROJ[PROJECT ID]),""),$E18),"")</f>
        <v/>
      </c>
      <c r="M18" s="16"/>
      <c r="N18" s="16" t="str">
        <f t="array" aca="1" ref="N18" ca="1">IFERROR(SMALL(IF(--(T_PROJ[CURRENT STAGE]=N$5)*--(T_PROJ[VALIDATION]="NO ERROR"),ROW(T_PROJ[PROJECT ID]),""),$E18),"")</f>
        <v/>
      </c>
      <c r="O18" s="16"/>
      <c r="P18" s="16" t="str">
        <f t="array" aca="1" ref="P18" ca="1">IFERROR(SMALL(IF(--(T_PROJ[CURRENT STAGE]=P$5)*--(T_PROJ[VALIDATION]="NO ERROR"),ROW(T_PROJ[PROJECT ID]),""),$E18),"")</f>
        <v/>
      </c>
    </row>
    <row r="19" spans="1:16">
      <c r="A19" s="5" t="str">
        <f>IF(LEN(INDEX(L_ST,2))=0,"",INDEX(L_ST,2))</f>
        <v>APPROVAL</v>
      </c>
      <c r="B19" s="14">
        <f ca="1">IFERROR(IF(N_ST&gt;1,(SUMPRODUCT(T_PROJ[STAGE 2 DT]-T_PROJ[STAGE 1 DT],--(T_PROJ[VALIDATION]="NO ERROR"),--(T_PROJ[CURRENT STAGE]="COMPLETED"))/H!$A$26),""),"")</f>
        <v>3</v>
      </c>
      <c r="E19" s="16">
        <v>3</v>
      </c>
      <c r="F19" s="16" t="str">
        <f t="array" aca="1" ref="F19" ca="1">IFERROR(SMALL(IF(--(T_PROJ[CURRENT STAGE]=F$5)*--(T_PROJ[VALIDATION]="NO ERROR"),ROW(T_PROJ[PROJECT ID]),""),$E19),"")</f>
        <v/>
      </c>
      <c r="G19" s="16"/>
      <c r="H19" s="16" t="str">
        <f t="array" aca="1" ref="H19" ca="1">IFERROR(SMALL(IF(--(T_PROJ[CURRENT STAGE]=H$5)*--(T_PROJ[VALIDATION]="NO ERROR"),ROW(T_PROJ[PROJECT ID]),""),$E19),"")</f>
        <v/>
      </c>
      <c r="I19" s="16"/>
      <c r="J19" s="16">
        <f t="array" aca="1" ref="J19" ca="1">IFERROR(SMALL(IF(--(T_PROJ[CURRENT STAGE]=J$5)*--(T_PROJ[VALIDATION]="NO ERROR"),ROW(T_PROJ[PROJECT ID]),""),$E19),"")</f>
        <v>28</v>
      </c>
      <c r="K19" s="16"/>
      <c r="L19" s="16" t="str">
        <f t="array" aca="1" ref="L19" ca="1">IFERROR(SMALL(IF(--(T_PROJ[CURRENT STAGE]=L$5)*--(T_PROJ[VALIDATION]="NO ERROR"),ROW(T_PROJ[PROJECT ID]),""),$E19),"")</f>
        <v/>
      </c>
      <c r="M19" s="16"/>
      <c r="N19" s="16" t="str">
        <f t="array" aca="1" ref="N19" ca="1">IFERROR(SMALL(IF(--(T_PROJ[CURRENT STAGE]=N$5)*--(T_PROJ[VALIDATION]="NO ERROR"),ROW(T_PROJ[PROJECT ID]),""),$E19),"")</f>
        <v/>
      </c>
      <c r="O19" s="16"/>
      <c r="P19" s="16" t="str">
        <f t="array" aca="1" ref="P19" ca="1">IFERROR(SMALL(IF(--(T_PROJ[CURRENT STAGE]=P$5)*--(T_PROJ[VALIDATION]="NO ERROR"),ROW(T_PROJ[PROJECT ID]),""),$E19),"")</f>
        <v/>
      </c>
    </row>
    <row r="20" spans="1:16">
      <c r="A20" s="5" t="str">
        <f>IF(LEN(INDEX(L_ST,3))=0,"",INDEX(L_ST,3))</f>
        <v>DEVELOP</v>
      </c>
      <c r="B20" s="14">
        <f ca="1">IFERROR(IF(N_ST&gt;2,(SUMPRODUCT(T_PROJ[STAGE 3 DT]-T_PROJ[STAGE 2 DT],--(T_PROJ[VALIDATION]="NO ERROR"),--(T_PROJ[CURRENT STAGE]="COMPLETED"))/H!$A$26),""),"")</f>
        <v>2.6</v>
      </c>
      <c r="E20" s="16"/>
      <c r="F20" s="16" t="str">
        <f t="array" aca="1" ref="F20" ca="1">IFERROR(SMALL(IF(--(T_PROJ[CURRENT STAGE]=F$5)*--(T_PROJ[VALIDATION]="NO ERROR"),ROW(T_PROJ[PROJECT ID]),""),$E20),"")</f>
        <v/>
      </c>
      <c r="G20" s="16"/>
      <c r="H20" s="16" t="str">
        <f t="array" aca="1" ref="H20" ca="1">IFERROR(SMALL(IF(--(T_PROJ[CURRENT STAGE]=H$5)*--(T_PROJ[VALIDATION]="NO ERROR"),ROW(T_PROJ[PROJECT ID]),""),$E20),"")</f>
        <v/>
      </c>
      <c r="I20" s="16"/>
      <c r="J20" s="16" t="str">
        <f t="array" aca="1" ref="J20" ca="1">IFERROR(SMALL(IF(--(T_PROJ[CURRENT STAGE]=J$5)*--(T_PROJ[VALIDATION]="NO ERROR"),ROW(T_PROJ[PROJECT ID]),""),$E20),"")</f>
        <v/>
      </c>
      <c r="K20" s="16"/>
      <c r="L20" s="16" t="str">
        <f t="array" aca="1" ref="L20" ca="1">IFERROR(SMALL(IF(--(T_PROJ[CURRENT STAGE]=L$5)*--(T_PROJ[VALIDATION]="NO ERROR"),ROW(T_PROJ[PROJECT ID]),""),$E20),"")</f>
        <v/>
      </c>
      <c r="M20" s="16"/>
      <c r="N20" s="16" t="str">
        <f t="array" aca="1" ref="N20" ca="1">IFERROR(SMALL(IF(--(T_PROJ[CURRENT STAGE]=N$5)*--(T_PROJ[VALIDATION]="NO ERROR"),ROW(T_PROJ[PROJECT ID]),""),$E20),"")</f>
        <v/>
      </c>
      <c r="O20" s="16"/>
      <c r="P20" s="16" t="str">
        <f t="array" aca="1" ref="P20" ca="1">IFERROR(SMALL(IF(--(T_PROJ[CURRENT STAGE]=P$5)*--(T_PROJ[VALIDATION]="NO ERROR"),ROW(T_PROJ[PROJECT ID]),""),$E20),"")</f>
        <v/>
      </c>
    </row>
    <row r="21" spans="1:16">
      <c r="A21" s="5" t="str">
        <f>IF(LEN(INDEX(L_ST,4))=0,"",INDEX(L_ST,4))</f>
        <v>TEST</v>
      </c>
      <c r="B21" s="14">
        <f ca="1">IFERROR(IF(N_ST&gt;3,(SUMPRODUCT(T_PROJ[STAGE 4 DT]-T_PROJ[STAGE 3 DT],--(T_PROJ[VALIDATION]="NO ERROR"),--(T_PROJ[CURRENT STAGE]="COMPLETED"))/H!$A$26),""),"")</f>
        <v>4.2</v>
      </c>
      <c r="E21" s="16">
        <v>4</v>
      </c>
      <c r="F21" s="16" t="str">
        <f t="array" aca="1" ref="F21" ca="1">IFERROR(SMALL(IF(--(T_PROJ[CURRENT STAGE]=F$5)*--(T_PROJ[VALIDATION]="NO ERROR"),ROW(T_PROJ[PROJECT ID]),""),$E21),"")</f>
        <v/>
      </c>
      <c r="G21" s="16"/>
      <c r="H21" s="16" t="str">
        <f t="array" aca="1" ref="H21" ca="1">IFERROR(SMALL(IF(--(T_PROJ[CURRENT STAGE]=H$5)*--(T_PROJ[VALIDATION]="NO ERROR"),ROW(T_PROJ[PROJECT ID]),""),$E21),"")</f>
        <v/>
      </c>
      <c r="I21" s="16"/>
      <c r="J21" s="16" t="str">
        <f t="array" aca="1" ref="J21" ca="1">IFERROR(SMALL(IF(--(T_PROJ[CURRENT STAGE]=J$5)*--(T_PROJ[VALIDATION]="NO ERROR"),ROW(T_PROJ[PROJECT ID]),""),$E21),"")</f>
        <v/>
      </c>
      <c r="K21" s="16"/>
      <c r="L21" s="16" t="str">
        <f t="array" aca="1" ref="L21" ca="1">IFERROR(SMALL(IF(--(T_PROJ[CURRENT STAGE]=L$5)*--(T_PROJ[VALIDATION]="NO ERROR"),ROW(T_PROJ[PROJECT ID]),""),$E21),"")</f>
        <v/>
      </c>
      <c r="M21" s="16"/>
      <c r="N21" s="16" t="str">
        <f t="array" aca="1" ref="N21" ca="1">IFERROR(SMALL(IF(--(T_PROJ[CURRENT STAGE]=N$5)*--(T_PROJ[VALIDATION]="NO ERROR"),ROW(T_PROJ[PROJECT ID]),""),$E21),"")</f>
        <v/>
      </c>
      <c r="O21" s="16"/>
      <c r="P21" s="16" t="str">
        <f t="array" aca="1" ref="P21" ca="1">IFERROR(SMALL(IF(--(T_PROJ[CURRENT STAGE]=P$5)*--(T_PROJ[VALIDATION]="NO ERROR"),ROW(T_PROJ[PROJECT ID]),""),$E21),"")</f>
        <v/>
      </c>
    </row>
    <row r="22" spans="1:16">
      <c r="A22" s="5" t="str">
        <f>IF(LEN(INDEX(L_ST,5))=0,"",INDEX(L_ST,5))</f>
        <v>EXECUTE</v>
      </c>
      <c r="B22" s="14">
        <f ca="1">IFERROR(IF(N_ST&gt;4,(SUMPRODUCT(T_PROJ[STAGE 5 DT]-T_PROJ[STAGE 4 DT],--(T_PROJ[VALIDATION]="NO ERROR"),--(T_PROJ[CURRENT STAGE]="COMPLETED"))/H!$A$26),""),"")</f>
        <v>2.2000000000000002</v>
      </c>
      <c r="E22" s="16">
        <v>4</v>
      </c>
      <c r="F22" s="16" t="str">
        <f t="array" aca="1" ref="F22" ca="1">IFERROR(SMALL(IF(--(T_PROJ[CURRENT STAGE]=F$5)*--(T_PROJ[VALIDATION]="NO ERROR"),ROW(T_PROJ[PROJECT ID]),""),$E22),"")</f>
        <v/>
      </c>
      <c r="G22" s="16"/>
      <c r="H22" s="16" t="str">
        <f t="array" aca="1" ref="H22" ca="1">IFERROR(SMALL(IF(--(T_PROJ[CURRENT STAGE]=H$5)*--(T_PROJ[VALIDATION]="NO ERROR"),ROW(T_PROJ[PROJECT ID]),""),$E22),"")</f>
        <v/>
      </c>
      <c r="I22" s="16"/>
      <c r="J22" s="16" t="str">
        <f t="array" aca="1" ref="J22" ca="1">IFERROR(SMALL(IF(--(T_PROJ[CURRENT STAGE]=J$5)*--(T_PROJ[VALIDATION]="NO ERROR"),ROW(T_PROJ[PROJECT ID]),""),$E22),"")</f>
        <v/>
      </c>
      <c r="K22" s="16"/>
      <c r="L22" s="16" t="str">
        <f t="array" aca="1" ref="L22" ca="1">IFERROR(SMALL(IF(--(T_PROJ[CURRENT STAGE]=L$5)*--(T_PROJ[VALIDATION]="NO ERROR"),ROW(T_PROJ[PROJECT ID]),""),$E22),"")</f>
        <v/>
      </c>
      <c r="M22" s="16"/>
      <c r="N22" s="16" t="str">
        <f t="array" aca="1" ref="N22" ca="1">IFERROR(SMALL(IF(--(T_PROJ[CURRENT STAGE]=N$5)*--(T_PROJ[VALIDATION]="NO ERROR"),ROW(T_PROJ[PROJECT ID]),""),$E22),"")</f>
        <v/>
      </c>
      <c r="O22" s="16"/>
      <c r="P22" s="16" t="str">
        <f t="array" aca="1" ref="P22" ca="1">IFERROR(SMALL(IF(--(T_PROJ[CURRENT STAGE]=P$5)*--(T_PROJ[VALIDATION]="NO ERROR"),ROW(T_PROJ[PROJECT ID]),""),$E22),"")</f>
        <v/>
      </c>
    </row>
    <row r="23" spans="1:16">
      <c r="A23" s="7" t="str">
        <f>IF(LEN(INDEX(L_ST,6))=0,"",INDEX(L_ST,6))</f>
        <v>LAUNCH</v>
      </c>
      <c r="B23" s="15">
        <f ca="1">IFERROR(IF(N_ST&gt;5,(SUMPRODUCT(T_PROJ[STAGE 6 DT]-T_PROJ[STAGE 5 DT],--(T_PROJ[VALIDATION]="NO ERROR"),--(T_PROJ[CURRENT STAGE]="COMPLETED"))/H!$A$26),""),"")</f>
        <v>3.2</v>
      </c>
      <c r="E23" s="16">
        <v>4</v>
      </c>
      <c r="F23" s="16" t="str">
        <f t="array" aca="1" ref="F23" ca="1">IFERROR(SMALL(IF(--(T_PROJ[CURRENT STAGE]=F$5)*--(T_PROJ[VALIDATION]="NO ERROR"),ROW(T_PROJ[PROJECT ID]),""),$E23),"")</f>
        <v/>
      </c>
      <c r="G23" s="16"/>
      <c r="H23" s="16" t="str">
        <f t="array" aca="1" ref="H23" ca="1">IFERROR(SMALL(IF(--(T_PROJ[CURRENT STAGE]=H$5)*--(T_PROJ[VALIDATION]="NO ERROR"),ROW(T_PROJ[PROJECT ID]),""),$E23),"")</f>
        <v/>
      </c>
      <c r="I23" s="16"/>
      <c r="J23" s="16" t="str">
        <f t="array" aca="1" ref="J23" ca="1">IFERROR(SMALL(IF(--(T_PROJ[CURRENT STAGE]=J$5)*--(T_PROJ[VALIDATION]="NO ERROR"),ROW(T_PROJ[PROJECT ID]),""),$E23),"")</f>
        <v/>
      </c>
      <c r="K23" s="16"/>
      <c r="L23" s="16" t="str">
        <f t="array" aca="1" ref="L23" ca="1">IFERROR(SMALL(IF(--(T_PROJ[CURRENT STAGE]=L$5)*--(T_PROJ[VALIDATION]="NO ERROR"),ROW(T_PROJ[PROJECT ID]),""),$E23),"")</f>
        <v/>
      </c>
      <c r="M23" s="16"/>
      <c r="N23" s="16" t="str">
        <f t="array" aca="1" ref="N23" ca="1">IFERROR(SMALL(IF(--(T_PROJ[CURRENT STAGE]=N$5)*--(T_PROJ[VALIDATION]="NO ERROR"),ROW(T_PROJ[PROJECT ID]),""),$E23),"")</f>
        <v/>
      </c>
      <c r="O23" s="16"/>
      <c r="P23" s="16" t="str">
        <f t="array" aca="1" ref="P23" ca="1">IFERROR(SMALL(IF(--(T_PROJ[CURRENT STAGE]=P$5)*--(T_PROJ[VALIDATION]="NO ERROR"),ROW(T_PROJ[PROJECT ID]),""),$E23),"")</f>
        <v/>
      </c>
    </row>
    <row r="24" spans="1:16">
      <c r="E24" s="16">
        <v>4</v>
      </c>
      <c r="F24" s="16" t="str">
        <f t="array" aca="1" ref="F24" ca="1">IFERROR(SMALL(IF(--(T_PROJ[CURRENT STAGE]=F$5)*--(T_PROJ[VALIDATION]="NO ERROR"),ROW(T_PROJ[PROJECT ID]),""),$E24),"")</f>
        <v/>
      </c>
      <c r="G24" s="16"/>
      <c r="H24" s="16" t="str">
        <f t="array" aca="1" ref="H24" ca="1">IFERROR(SMALL(IF(--(T_PROJ[CURRENT STAGE]=H$5)*--(T_PROJ[VALIDATION]="NO ERROR"),ROW(T_PROJ[PROJECT ID]),""),$E24),"")</f>
        <v/>
      </c>
      <c r="I24" s="16"/>
      <c r="J24" s="16" t="str">
        <f t="array" aca="1" ref="J24" ca="1">IFERROR(SMALL(IF(--(T_PROJ[CURRENT STAGE]=J$5)*--(T_PROJ[VALIDATION]="NO ERROR"),ROW(T_PROJ[PROJECT ID]),""),$E24),"")</f>
        <v/>
      </c>
      <c r="K24" s="16"/>
      <c r="L24" s="16" t="str">
        <f t="array" aca="1" ref="L24" ca="1">IFERROR(SMALL(IF(--(T_PROJ[CURRENT STAGE]=L$5)*--(T_PROJ[VALIDATION]="NO ERROR"),ROW(T_PROJ[PROJECT ID]),""),$E24),"")</f>
        <v/>
      </c>
      <c r="M24" s="16"/>
      <c r="N24" s="16" t="str">
        <f t="array" aca="1" ref="N24" ca="1">IFERROR(SMALL(IF(--(T_PROJ[CURRENT STAGE]=N$5)*--(T_PROJ[VALIDATION]="NO ERROR"),ROW(T_PROJ[PROJECT ID]),""),$E24),"")</f>
        <v/>
      </c>
      <c r="O24" s="16"/>
      <c r="P24" s="16" t="str">
        <f t="array" aca="1" ref="P24" ca="1">IFERROR(SMALL(IF(--(T_PROJ[CURRENT STAGE]=P$5)*--(T_PROJ[VALIDATION]="NO ERROR"),ROW(T_PROJ[PROJECT ID]),""),$E24),"")</f>
        <v/>
      </c>
    </row>
    <row r="25" spans="1:16">
      <c r="A25" t="s">
        <v>21</v>
      </c>
      <c r="E25" s="16"/>
      <c r="F25" s="16" t="str">
        <f t="array" aca="1" ref="F25" ca="1">IFERROR(SMALL(IF(--(T_PROJ[CURRENT STAGE]=F$5)*--(T_PROJ[VALIDATION]="NO ERROR"),ROW(T_PROJ[PROJECT ID]),""),$E25),"")</f>
        <v/>
      </c>
      <c r="G25" s="16"/>
      <c r="H25" s="16" t="str">
        <f t="array" aca="1" ref="H25" ca="1">IFERROR(SMALL(IF(--(T_PROJ[CURRENT STAGE]=H$5)*--(T_PROJ[VALIDATION]="NO ERROR"),ROW(T_PROJ[PROJECT ID]),""),$E25),"")</f>
        <v/>
      </c>
      <c r="I25" s="16"/>
      <c r="J25" s="16" t="str">
        <f t="array" aca="1" ref="J25" ca="1">IFERROR(SMALL(IF(--(T_PROJ[CURRENT STAGE]=J$5)*--(T_PROJ[VALIDATION]="NO ERROR"),ROW(T_PROJ[PROJECT ID]),""),$E25),"")</f>
        <v/>
      </c>
      <c r="K25" s="16"/>
      <c r="L25" s="16" t="str">
        <f t="array" aca="1" ref="L25" ca="1">IFERROR(SMALL(IF(--(T_PROJ[CURRENT STAGE]=L$5)*--(T_PROJ[VALIDATION]="NO ERROR"),ROW(T_PROJ[PROJECT ID]),""),$E25),"")</f>
        <v/>
      </c>
      <c r="M25" s="16"/>
      <c r="N25" s="16" t="str">
        <f t="array" aca="1" ref="N25" ca="1">IFERROR(SMALL(IF(--(T_PROJ[CURRENT STAGE]=N$5)*--(T_PROJ[VALIDATION]="NO ERROR"),ROW(T_PROJ[PROJECT ID]),""),$E25),"")</f>
        <v/>
      </c>
      <c r="O25" s="16"/>
      <c r="P25" s="16" t="str">
        <f t="array" aca="1" ref="P25" ca="1">IFERROR(SMALL(IF(--(T_PROJ[CURRENT STAGE]=P$5)*--(T_PROJ[VALIDATION]="NO ERROR"),ROW(T_PROJ[PROJECT ID]),""),$E25),"")</f>
        <v/>
      </c>
    </row>
    <row r="26" spans="1:16">
      <c r="A26">
        <f ca="1">IFERROR(COUNTIFS(T_PROJ[CURRENT STAGE],"COMPLETED",T_PROJ[VALIDATION],"NO ERROR"),"")</f>
        <v>5</v>
      </c>
      <c r="E26" s="16">
        <v>5</v>
      </c>
      <c r="F26" s="16" t="str">
        <f t="array" aca="1" ref="F26" ca="1">IFERROR(SMALL(IF(--(T_PROJ[CURRENT STAGE]=F$5)*--(T_PROJ[VALIDATION]="NO ERROR"),ROW(T_PROJ[PROJECT ID]),""),$E26),"")</f>
        <v/>
      </c>
      <c r="G26" s="16"/>
      <c r="H26" s="16" t="str">
        <f t="array" aca="1" ref="H26" ca="1">IFERROR(SMALL(IF(--(T_PROJ[CURRENT STAGE]=H$5)*--(T_PROJ[VALIDATION]="NO ERROR"),ROW(T_PROJ[PROJECT ID]),""),$E26),"")</f>
        <v/>
      </c>
      <c r="I26" s="16"/>
      <c r="J26" s="16" t="str">
        <f t="array" aca="1" ref="J26" ca="1">IFERROR(SMALL(IF(--(T_PROJ[CURRENT STAGE]=J$5)*--(T_PROJ[VALIDATION]="NO ERROR"),ROW(T_PROJ[PROJECT ID]),""),$E26),"")</f>
        <v/>
      </c>
      <c r="K26" s="16"/>
      <c r="L26" s="16" t="str">
        <f t="array" aca="1" ref="L26" ca="1">IFERROR(SMALL(IF(--(T_PROJ[CURRENT STAGE]=L$5)*--(T_PROJ[VALIDATION]="NO ERROR"),ROW(T_PROJ[PROJECT ID]),""),$E26),"")</f>
        <v/>
      </c>
      <c r="M26" s="16"/>
      <c r="N26" s="16" t="str">
        <f t="array" aca="1" ref="N26" ca="1">IFERROR(SMALL(IF(--(T_PROJ[CURRENT STAGE]=N$5)*--(T_PROJ[VALIDATION]="NO ERROR"),ROW(T_PROJ[PROJECT ID]),""),$E26),"")</f>
        <v/>
      </c>
      <c r="O26" s="16"/>
      <c r="P26" s="16" t="str">
        <f t="array" aca="1" ref="P26" ca="1">IFERROR(SMALL(IF(--(T_PROJ[CURRENT STAGE]=P$5)*--(T_PROJ[VALIDATION]="NO ERROR"),ROW(T_PROJ[PROJECT ID]),""),$E26),"")</f>
        <v/>
      </c>
    </row>
    <row r="27" spans="1:16">
      <c r="E27" s="16">
        <v>5</v>
      </c>
      <c r="F27" s="16" t="str">
        <f t="array" aca="1" ref="F27" ca="1">IFERROR(SMALL(IF(--(T_PROJ[CURRENT STAGE]=F$5)*--(T_PROJ[VALIDATION]="NO ERROR"),ROW(T_PROJ[PROJECT ID]),""),$E27),"")</f>
        <v/>
      </c>
      <c r="G27" s="16"/>
      <c r="H27" s="16" t="str">
        <f t="array" aca="1" ref="H27" ca="1">IFERROR(SMALL(IF(--(T_PROJ[CURRENT STAGE]=H$5)*--(T_PROJ[VALIDATION]="NO ERROR"),ROW(T_PROJ[PROJECT ID]),""),$E27),"")</f>
        <v/>
      </c>
      <c r="I27" s="16"/>
      <c r="J27" s="16" t="str">
        <f t="array" aca="1" ref="J27" ca="1">IFERROR(SMALL(IF(--(T_PROJ[CURRENT STAGE]=J$5)*--(T_PROJ[VALIDATION]="NO ERROR"),ROW(T_PROJ[PROJECT ID]),""),$E27),"")</f>
        <v/>
      </c>
      <c r="K27" s="16"/>
      <c r="L27" s="16" t="str">
        <f t="array" aca="1" ref="L27" ca="1">IFERROR(SMALL(IF(--(T_PROJ[CURRENT STAGE]=L$5)*--(T_PROJ[VALIDATION]="NO ERROR"),ROW(T_PROJ[PROJECT ID]),""),$E27),"")</f>
        <v/>
      </c>
      <c r="M27" s="16"/>
      <c r="N27" s="16" t="str">
        <f t="array" aca="1" ref="N27" ca="1">IFERROR(SMALL(IF(--(T_PROJ[CURRENT STAGE]=N$5)*--(T_PROJ[VALIDATION]="NO ERROR"),ROW(T_PROJ[PROJECT ID]),""),$E27),"")</f>
        <v/>
      </c>
      <c r="O27" s="16"/>
      <c r="P27" s="16" t="str">
        <f t="array" aca="1" ref="P27" ca="1">IFERROR(SMALL(IF(--(T_PROJ[CURRENT STAGE]=P$5)*--(T_PROJ[VALIDATION]="NO ERROR"),ROW(T_PROJ[PROJECT ID]),""),$E27),"")</f>
        <v/>
      </c>
    </row>
    <row r="28" spans="1:16">
      <c r="A28" t="s">
        <v>14</v>
      </c>
      <c r="E28" s="16">
        <v>5</v>
      </c>
      <c r="F28" s="16" t="str">
        <f t="array" aca="1" ref="F28" ca="1">IFERROR(SMALL(IF(--(T_PROJ[CURRENT STAGE]=F$5)*--(T_PROJ[VALIDATION]="NO ERROR"),ROW(T_PROJ[PROJECT ID]),""),$E28),"")</f>
        <v/>
      </c>
      <c r="G28" s="16"/>
      <c r="H28" s="16" t="str">
        <f t="array" aca="1" ref="H28" ca="1">IFERROR(SMALL(IF(--(T_PROJ[CURRENT STAGE]=H$5)*--(T_PROJ[VALIDATION]="NO ERROR"),ROW(T_PROJ[PROJECT ID]),""),$E28),"")</f>
        <v/>
      </c>
      <c r="I28" s="16"/>
      <c r="J28" s="16" t="str">
        <f t="array" aca="1" ref="J28" ca="1">IFERROR(SMALL(IF(--(T_PROJ[CURRENT STAGE]=J$5)*--(T_PROJ[VALIDATION]="NO ERROR"),ROW(T_PROJ[PROJECT ID]),""),$E28),"")</f>
        <v/>
      </c>
      <c r="K28" s="16"/>
      <c r="L28" s="16" t="str">
        <f t="array" aca="1" ref="L28" ca="1">IFERROR(SMALL(IF(--(T_PROJ[CURRENT STAGE]=L$5)*--(T_PROJ[VALIDATION]="NO ERROR"),ROW(T_PROJ[PROJECT ID]),""),$E28),"")</f>
        <v/>
      </c>
      <c r="M28" s="16"/>
      <c r="N28" s="16" t="str">
        <f t="array" aca="1" ref="N28" ca="1">IFERROR(SMALL(IF(--(T_PROJ[CURRENT STAGE]=N$5)*--(T_PROJ[VALIDATION]="NO ERROR"),ROW(T_PROJ[PROJECT ID]),""),$E28),"")</f>
        <v/>
      </c>
      <c r="O28" s="16"/>
      <c r="P28" s="16" t="str">
        <f t="array" aca="1" ref="P28" ca="1">IFERROR(SMALL(IF(--(T_PROJ[CURRENT STAGE]=P$5)*--(T_PROJ[VALIDATION]="NO ERROR"),ROW(T_PROJ[PROJECT ID]),""),$E28),"")</f>
        <v/>
      </c>
    </row>
    <row r="29" spans="1:16">
      <c r="A29" s="2">
        <f ca="1">TODAY()</f>
        <v>42590</v>
      </c>
      <c r="E29" s="16">
        <v>5</v>
      </c>
      <c r="F29" s="16" t="str">
        <f t="array" aca="1" ref="F29" ca="1">IFERROR(SMALL(IF(--(T_PROJ[CURRENT STAGE]=F$5)*--(T_PROJ[VALIDATION]="NO ERROR"),ROW(T_PROJ[PROJECT ID]),""),$E29),"")</f>
        <v/>
      </c>
      <c r="G29" s="16"/>
      <c r="H29" s="16" t="str">
        <f t="array" aca="1" ref="H29" ca="1">IFERROR(SMALL(IF(--(T_PROJ[CURRENT STAGE]=H$5)*--(T_PROJ[VALIDATION]="NO ERROR"),ROW(T_PROJ[PROJECT ID]),""),$E29),"")</f>
        <v/>
      </c>
      <c r="I29" s="16"/>
      <c r="J29" s="16" t="str">
        <f t="array" aca="1" ref="J29" ca="1">IFERROR(SMALL(IF(--(T_PROJ[CURRENT STAGE]=J$5)*--(T_PROJ[VALIDATION]="NO ERROR"),ROW(T_PROJ[PROJECT ID]),""),$E29),"")</f>
        <v/>
      </c>
      <c r="K29" s="16"/>
      <c r="L29" s="16" t="str">
        <f t="array" aca="1" ref="L29" ca="1">IFERROR(SMALL(IF(--(T_PROJ[CURRENT STAGE]=L$5)*--(T_PROJ[VALIDATION]="NO ERROR"),ROW(T_PROJ[PROJECT ID]),""),$E29),"")</f>
        <v/>
      </c>
      <c r="M29" s="16"/>
      <c r="N29" s="16" t="str">
        <f t="array" aca="1" ref="N29" ca="1">IFERROR(SMALL(IF(--(T_PROJ[CURRENT STAGE]=N$5)*--(T_PROJ[VALIDATION]="NO ERROR"),ROW(T_PROJ[PROJECT ID]),""),$E29),"")</f>
        <v/>
      </c>
      <c r="O29" s="16"/>
      <c r="P29" s="16" t="str">
        <f t="array" aca="1" ref="P29" ca="1">IFERROR(SMALL(IF(--(T_PROJ[CURRENT STAGE]=P$5)*--(T_PROJ[VALIDATION]="NO ERROR"),ROW(T_PROJ[PROJECT ID]),""),$E29),"")</f>
        <v/>
      </c>
    </row>
    <row r="30" spans="1:16">
      <c r="A30" t="s">
        <v>54</v>
      </c>
    </row>
    <row r="31" spans="1:16">
      <c r="A31" s="1">
        <f>IFERROR(MIN(T_PROJ[START DATE]),"")</f>
        <v>42430</v>
      </c>
    </row>
    <row r="33" spans="1:2" ht="20.25">
      <c r="A33" t="s">
        <v>63</v>
      </c>
      <c r="B33" s="21">
        <f ca="1">IFERROR(AVERAGEIFS(T_PROJ[DURATION (DAYS)],T_PROJ[CURRENT STAGE],"COMPLETED",T_PROJ[VALIDATION],"NO ERROR"),"")</f>
        <v>18.8</v>
      </c>
    </row>
  </sheetData>
  <conditionalFormatting sqref="B18:B2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{6B3637A4-F816-4F20-97E0-7F26E17ED604}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3637A4-F816-4F20-97E0-7F26E17ED6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B18:B23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ACTIVE PIPELINE</vt:lpstr>
      <vt:lpstr>REPORT</vt:lpstr>
      <vt:lpstr>H</vt:lpstr>
      <vt:lpstr>L_ST</vt:lpstr>
      <vt:lpstr>N_ST</vt:lpstr>
      <vt:lpstr>'ACTIVE PIPELINE'!Print_Area</vt:lpstr>
      <vt:lpstr>REPORT!Print_Area</vt:lpstr>
      <vt:lpstr>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 zara</dc:creator>
  <cp:lastModifiedBy>Kyle</cp:lastModifiedBy>
  <cp:lastPrinted>2016-06-13T20:36:46Z</cp:lastPrinted>
  <dcterms:created xsi:type="dcterms:W3CDTF">2016-06-11T14:07:47Z</dcterms:created>
  <dcterms:modified xsi:type="dcterms:W3CDTF">2016-08-08T15:49:12Z</dcterms:modified>
</cp:coreProperties>
</file>